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SNADPE\Desktop\Dokumenty Miriam 1.5.2017\VO\PRIESKUMY\PRIESKUM TRHU 2019\Oprava WC v ŠKD\"/>
    </mc:Choice>
  </mc:AlternateContent>
  <bookViews>
    <workbookView xWindow="0" yWindow="0" windowWidth="28800" windowHeight="12435" activeTab="1"/>
  </bookViews>
  <sheets>
    <sheet name="Rekapitulácia stavby" sheetId="1" r:id="rId1"/>
    <sheet name="ZS3druzinaWC - Opravy  WC..." sheetId="2" r:id="rId2"/>
  </sheets>
  <definedNames>
    <definedName name="_xlnm._FilterDatabase" localSheetId="1" hidden="1">'ZS3druzinaWC - Opravy  WC...'!$C$138:$K$338</definedName>
    <definedName name="_xlnm.Print_Titles" localSheetId="0">'Rekapitulácia stavby'!$92:$92</definedName>
    <definedName name="_xlnm.Print_Titles" localSheetId="1">'ZS3druzinaWC - Opravy  WC...'!$138:$138</definedName>
    <definedName name="_xlnm.Print_Area" localSheetId="0">'Rekapitulácia stavby'!$D$4:$AO$76,'Rekapitulácia stavby'!$C$82:$AQ$96</definedName>
    <definedName name="_xlnm.Print_Area" localSheetId="1">'ZS3druzinaWC - Opravy  WC...'!$C$4:$J$76,'ZS3druzinaWC - Opravy  WC...'!$C$82:$J$122,'ZS3druzinaWC - Opravy  WC...'!$C$128:$K$338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338" i="2"/>
  <c r="BH338" i="2"/>
  <c r="BG338" i="2"/>
  <c r="BE338" i="2"/>
  <c r="T338" i="2"/>
  <c r="R338" i="2"/>
  <c r="P338" i="2"/>
  <c r="BK338" i="2"/>
  <c r="J338" i="2"/>
  <c r="BF338" i="2" s="1"/>
  <c r="BI337" i="2"/>
  <c r="BH337" i="2"/>
  <c r="BG337" i="2"/>
  <c r="BE337" i="2"/>
  <c r="T337" i="2"/>
  <c r="R337" i="2"/>
  <c r="P337" i="2"/>
  <c r="BK337" i="2"/>
  <c r="J337" i="2"/>
  <c r="BF337" i="2" s="1"/>
  <c r="BI336" i="2"/>
  <c r="BH336" i="2"/>
  <c r="BG336" i="2"/>
  <c r="BE336" i="2"/>
  <c r="T336" i="2"/>
  <c r="R336" i="2"/>
  <c r="P336" i="2"/>
  <c r="BK336" i="2"/>
  <c r="J336" i="2"/>
  <c r="BF336" i="2" s="1"/>
  <c r="BI335" i="2"/>
  <c r="BH335" i="2"/>
  <c r="BG335" i="2"/>
  <c r="BE335" i="2"/>
  <c r="T335" i="2"/>
  <c r="R335" i="2"/>
  <c r="P335" i="2"/>
  <c r="BK335" i="2"/>
  <c r="J335" i="2"/>
  <c r="BF335" i="2" s="1"/>
  <c r="BI334" i="2"/>
  <c r="BH334" i="2"/>
  <c r="BG334" i="2"/>
  <c r="BE334" i="2"/>
  <c r="T334" i="2"/>
  <c r="R334" i="2"/>
  <c r="P334" i="2"/>
  <c r="BK334" i="2"/>
  <c r="J334" i="2"/>
  <c r="BF334" i="2" s="1"/>
  <c r="BI333" i="2"/>
  <c r="BH333" i="2"/>
  <c r="BG333" i="2"/>
  <c r="BE333" i="2"/>
  <c r="T333" i="2"/>
  <c r="R333" i="2"/>
  <c r="P333" i="2"/>
  <c r="BK333" i="2"/>
  <c r="J333" i="2"/>
  <c r="BF333" i="2" s="1"/>
  <c r="BI332" i="2"/>
  <c r="BH332" i="2"/>
  <c r="BG332" i="2"/>
  <c r="BE332" i="2"/>
  <c r="T332" i="2"/>
  <c r="R332" i="2"/>
  <c r="R331" i="2"/>
  <c r="R330" i="2" s="1"/>
  <c r="P332" i="2"/>
  <c r="BK332" i="2"/>
  <c r="BK331" i="2"/>
  <c r="J331" i="2" s="1"/>
  <c r="J111" i="2" s="1"/>
  <c r="BK330" i="2"/>
  <c r="J330" i="2" s="1"/>
  <c r="J110" i="2" s="1"/>
  <c r="J332" i="2"/>
  <c r="BF332" i="2" s="1"/>
  <c r="BI324" i="2"/>
  <c r="BH324" i="2"/>
  <c r="BG324" i="2"/>
  <c r="BE324" i="2"/>
  <c r="T324" i="2"/>
  <c r="R324" i="2"/>
  <c r="P324" i="2"/>
  <c r="BK324" i="2"/>
  <c r="J324" i="2"/>
  <c r="BF324" i="2" s="1"/>
  <c r="BI318" i="2"/>
  <c r="BH318" i="2"/>
  <c r="BG318" i="2"/>
  <c r="BE318" i="2"/>
  <c r="T318" i="2"/>
  <c r="R318" i="2"/>
  <c r="P318" i="2"/>
  <c r="BK318" i="2"/>
  <c r="J318" i="2"/>
  <c r="BF318" i="2" s="1"/>
  <c r="BI307" i="2"/>
  <c r="BH307" i="2"/>
  <c r="BG307" i="2"/>
  <c r="BE307" i="2"/>
  <c r="T307" i="2"/>
  <c r="R307" i="2"/>
  <c r="P307" i="2"/>
  <c r="BK307" i="2"/>
  <c r="J307" i="2"/>
  <c r="BF307" i="2" s="1"/>
  <c r="BI301" i="2"/>
  <c r="BH301" i="2"/>
  <c r="BG301" i="2"/>
  <c r="BE301" i="2"/>
  <c r="T301" i="2"/>
  <c r="R301" i="2"/>
  <c r="R300" i="2" s="1"/>
  <c r="P301" i="2"/>
  <c r="BK301" i="2"/>
  <c r="BK300" i="2" s="1"/>
  <c r="J300" i="2" s="1"/>
  <c r="J109" i="2" s="1"/>
  <c r="J301" i="2"/>
  <c r="BF301" i="2"/>
  <c r="BI298" i="2"/>
  <c r="BH298" i="2"/>
  <c r="BG298" i="2"/>
  <c r="BE298" i="2"/>
  <c r="T298" i="2"/>
  <c r="T297" i="2" s="1"/>
  <c r="R298" i="2"/>
  <c r="R297" i="2" s="1"/>
  <c r="P298" i="2"/>
  <c r="P297" i="2" s="1"/>
  <c r="BK298" i="2"/>
  <c r="BK297" i="2" s="1"/>
  <c r="J297" i="2"/>
  <c r="J108" i="2" s="1"/>
  <c r="J298" i="2"/>
  <c r="BF298" i="2"/>
  <c r="BI296" i="2"/>
  <c r="BH296" i="2"/>
  <c r="BG296" i="2"/>
  <c r="BE296" i="2"/>
  <c r="T296" i="2"/>
  <c r="R296" i="2"/>
  <c r="P296" i="2"/>
  <c r="BK296" i="2"/>
  <c r="J296" i="2"/>
  <c r="BF296" i="2" s="1"/>
  <c r="BI294" i="2"/>
  <c r="BH294" i="2"/>
  <c r="BG294" i="2"/>
  <c r="BE294" i="2"/>
  <c r="T294" i="2"/>
  <c r="R294" i="2"/>
  <c r="P294" i="2"/>
  <c r="BK294" i="2"/>
  <c r="J294" i="2"/>
  <c r="BF294" i="2" s="1"/>
  <c r="BI292" i="2"/>
  <c r="BH292" i="2"/>
  <c r="BG292" i="2"/>
  <c r="BE292" i="2"/>
  <c r="T292" i="2"/>
  <c r="R292" i="2"/>
  <c r="P292" i="2"/>
  <c r="BK292" i="2"/>
  <c r="J292" i="2"/>
  <c r="BF292" i="2" s="1"/>
  <c r="BI290" i="2"/>
  <c r="BH290" i="2"/>
  <c r="BG290" i="2"/>
  <c r="BE290" i="2"/>
  <c r="T290" i="2"/>
  <c r="R290" i="2"/>
  <c r="P290" i="2"/>
  <c r="BK290" i="2"/>
  <c r="J290" i="2"/>
  <c r="BF290" i="2" s="1"/>
  <c r="BI282" i="2"/>
  <c r="BH282" i="2"/>
  <c r="BG282" i="2"/>
  <c r="BE282" i="2"/>
  <c r="T282" i="2"/>
  <c r="R282" i="2"/>
  <c r="P282" i="2"/>
  <c r="BK282" i="2"/>
  <c r="J282" i="2"/>
  <c r="BF282" i="2" s="1"/>
  <c r="BI274" i="2"/>
  <c r="BH274" i="2"/>
  <c r="BG274" i="2"/>
  <c r="BE274" i="2"/>
  <c r="T274" i="2"/>
  <c r="T273" i="2" s="1"/>
  <c r="R274" i="2"/>
  <c r="R273" i="2" s="1"/>
  <c r="P274" i="2"/>
  <c r="BK274" i="2"/>
  <c r="BK273" i="2" s="1"/>
  <c r="J273" i="2"/>
  <c r="J107" i="2" s="1"/>
  <c r="J274" i="2"/>
  <c r="BF274" i="2"/>
  <c r="BI272" i="2"/>
  <c r="BH272" i="2"/>
  <c r="BG272" i="2"/>
  <c r="BE272" i="2"/>
  <c r="T272" i="2"/>
  <c r="R272" i="2"/>
  <c r="P272" i="2"/>
  <c r="BK272" i="2"/>
  <c r="J272" i="2"/>
  <c r="BF272" i="2" s="1"/>
  <c r="BI268" i="2"/>
  <c r="BH268" i="2"/>
  <c r="BG268" i="2"/>
  <c r="BE268" i="2"/>
  <c r="T268" i="2"/>
  <c r="R268" i="2"/>
  <c r="P268" i="2"/>
  <c r="BK268" i="2"/>
  <c r="J268" i="2"/>
  <c r="BF268" i="2" s="1"/>
  <c r="BI264" i="2"/>
  <c r="BH264" i="2"/>
  <c r="BG264" i="2"/>
  <c r="BE264" i="2"/>
  <c r="T264" i="2"/>
  <c r="R264" i="2"/>
  <c r="P264" i="2"/>
  <c r="BK264" i="2"/>
  <c r="J264" i="2"/>
  <c r="BF264" i="2" s="1"/>
  <c r="BI260" i="2"/>
  <c r="BH260" i="2"/>
  <c r="BG260" i="2"/>
  <c r="BE260" i="2"/>
  <c r="T260" i="2"/>
  <c r="R260" i="2"/>
  <c r="R259" i="2" s="1"/>
  <c r="P260" i="2"/>
  <c r="P259" i="2" s="1"/>
  <c r="BK260" i="2"/>
  <c r="BK259" i="2" s="1"/>
  <c r="J259" i="2" s="1"/>
  <c r="J106" i="2" s="1"/>
  <c r="J260" i="2"/>
  <c r="BF260" i="2"/>
  <c r="BI255" i="2"/>
  <c r="BH255" i="2"/>
  <c r="BG255" i="2"/>
  <c r="BE255" i="2"/>
  <c r="T255" i="2"/>
  <c r="R255" i="2"/>
  <c r="P255" i="2"/>
  <c r="BK255" i="2"/>
  <c r="J255" i="2"/>
  <c r="BF255" i="2" s="1"/>
  <c r="BI251" i="2"/>
  <c r="BH251" i="2"/>
  <c r="BG251" i="2"/>
  <c r="BE251" i="2"/>
  <c r="T251" i="2"/>
  <c r="R251" i="2"/>
  <c r="R250" i="2" s="1"/>
  <c r="P251" i="2"/>
  <c r="P250" i="2" s="1"/>
  <c r="BK251" i="2"/>
  <c r="BK250" i="2" s="1"/>
  <c r="J250" i="2" s="1"/>
  <c r="J105" i="2" s="1"/>
  <c r="J251" i="2"/>
  <c r="BF251" i="2"/>
  <c r="BI249" i="2"/>
  <c r="BH249" i="2"/>
  <c r="BG249" i="2"/>
  <c r="BE249" i="2"/>
  <c r="T249" i="2"/>
  <c r="R249" i="2"/>
  <c r="P249" i="2"/>
  <c r="BK249" i="2"/>
  <c r="J249" i="2"/>
  <c r="BF249" i="2" s="1"/>
  <c r="BI248" i="2"/>
  <c r="BH248" i="2"/>
  <c r="BG248" i="2"/>
  <c r="BE248" i="2"/>
  <c r="T248" i="2"/>
  <c r="R248" i="2"/>
  <c r="P248" i="2"/>
  <c r="BK248" i="2"/>
  <c r="J248" i="2"/>
  <c r="BF248" i="2" s="1"/>
  <c r="BI246" i="2"/>
  <c r="BH246" i="2"/>
  <c r="BG246" i="2"/>
  <c r="BE246" i="2"/>
  <c r="T246" i="2"/>
  <c r="R246" i="2"/>
  <c r="P246" i="2"/>
  <c r="BK246" i="2"/>
  <c r="J246" i="2"/>
  <c r="BF246" i="2" s="1"/>
  <c r="BI245" i="2"/>
  <c r="BH245" i="2"/>
  <c r="BG245" i="2"/>
  <c r="BE245" i="2"/>
  <c r="T245" i="2"/>
  <c r="R245" i="2"/>
  <c r="P245" i="2"/>
  <c r="BK245" i="2"/>
  <c r="J245" i="2"/>
  <c r="BF245" i="2" s="1"/>
  <c r="BI241" i="2"/>
  <c r="BH241" i="2"/>
  <c r="BG241" i="2"/>
  <c r="BE241" i="2"/>
  <c r="T241" i="2"/>
  <c r="R241" i="2"/>
  <c r="P241" i="2"/>
  <c r="BK241" i="2"/>
  <c r="J241" i="2"/>
  <c r="BF241" i="2" s="1"/>
  <c r="BI240" i="2"/>
  <c r="BH240" i="2"/>
  <c r="BG240" i="2"/>
  <c r="BE240" i="2"/>
  <c r="T240" i="2"/>
  <c r="R240" i="2"/>
  <c r="R239" i="2" s="1"/>
  <c r="P240" i="2"/>
  <c r="P239" i="2" s="1"/>
  <c r="BK240" i="2"/>
  <c r="BK239" i="2" s="1"/>
  <c r="J239" i="2" s="1"/>
  <c r="J104" i="2" s="1"/>
  <c r="J240" i="2"/>
  <c r="BF240" i="2"/>
  <c r="BI238" i="2"/>
  <c r="BH238" i="2"/>
  <c r="BG238" i="2"/>
  <c r="BE238" i="2"/>
  <c r="T238" i="2"/>
  <c r="R238" i="2"/>
  <c r="P238" i="2"/>
  <c r="BK238" i="2"/>
  <c r="J238" i="2"/>
  <c r="BF238" i="2" s="1"/>
  <c r="BI237" i="2"/>
  <c r="BH237" i="2"/>
  <c r="BG237" i="2"/>
  <c r="BE237" i="2"/>
  <c r="T237" i="2"/>
  <c r="R237" i="2"/>
  <c r="P237" i="2"/>
  <c r="BK237" i="2"/>
  <c r="J237" i="2"/>
  <c r="BF237" i="2" s="1"/>
  <c r="BI236" i="2"/>
  <c r="BH236" i="2"/>
  <c r="BG236" i="2"/>
  <c r="BE236" i="2"/>
  <c r="T236" i="2"/>
  <c r="R236" i="2"/>
  <c r="P236" i="2"/>
  <c r="BK236" i="2"/>
  <c r="J236" i="2"/>
  <c r="BF236" i="2" s="1"/>
  <c r="BI235" i="2"/>
  <c r="BH235" i="2"/>
  <c r="BG235" i="2"/>
  <c r="BE235" i="2"/>
  <c r="T235" i="2"/>
  <c r="T234" i="2" s="1"/>
  <c r="R235" i="2"/>
  <c r="R234" i="2" s="1"/>
  <c r="P235" i="2"/>
  <c r="BK235" i="2"/>
  <c r="BK234" i="2" s="1"/>
  <c r="J234" i="2"/>
  <c r="J103" i="2" s="1"/>
  <c r="J235" i="2"/>
  <c r="BF235" i="2"/>
  <c r="BI233" i="2"/>
  <c r="BH233" i="2"/>
  <c r="BG233" i="2"/>
  <c r="BE233" i="2"/>
  <c r="T233" i="2"/>
  <c r="R233" i="2"/>
  <c r="P233" i="2"/>
  <c r="BK233" i="2"/>
  <c r="J233" i="2"/>
  <c r="BF233" i="2" s="1"/>
  <c r="BI232" i="2"/>
  <c r="BH232" i="2"/>
  <c r="BG232" i="2"/>
  <c r="BE232" i="2"/>
  <c r="T232" i="2"/>
  <c r="R232" i="2"/>
  <c r="P232" i="2"/>
  <c r="BK232" i="2"/>
  <c r="J232" i="2"/>
  <c r="BF232" i="2" s="1"/>
  <c r="BI231" i="2"/>
  <c r="BH231" i="2"/>
  <c r="BG231" i="2"/>
  <c r="BE231" i="2"/>
  <c r="T231" i="2"/>
  <c r="R231" i="2"/>
  <c r="P231" i="2"/>
  <c r="BK231" i="2"/>
  <c r="J231" i="2"/>
  <c r="BF231" i="2" s="1"/>
  <c r="BI230" i="2"/>
  <c r="BH230" i="2"/>
  <c r="BG230" i="2"/>
  <c r="BE230" i="2"/>
  <c r="T230" i="2"/>
  <c r="R230" i="2"/>
  <c r="P230" i="2"/>
  <c r="BK230" i="2"/>
  <c r="J230" i="2"/>
  <c r="BF230" i="2" s="1"/>
  <c r="BI229" i="2"/>
  <c r="BH229" i="2"/>
  <c r="BG229" i="2"/>
  <c r="BE229" i="2"/>
  <c r="T229" i="2"/>
  <c r="R229" i="2"/>
  <c r="P229" i="2"/>
  <c r="BK229" i="2"/>
  <c r="J229" i="2"/>
  <c r="BF229" i="2" s="1"/>
  <c r="BI228" i="2"/>
  <c r="BH228" i="2"/>
  <c r="BG228" i="2"/>
  <c r="BE228" i="2"/>
  <c r="T228" i="2"/>
  <c r="R228" i="2"/>
  <c r="P228" i="2"/>
  <c r="BK228" i="2"/>
  <c r="J228" i="2"/>
  <c r="BF228" i="2" s="1"/>
  <c r="BI227" i="2"/>
  <c r="BH227" i="2"/>
  <c r="BG227" i="2"/>
  <c r="BE227" i="2"/>
  <c r="T227" i="2"/>
  <c r="R227" i="2"/>
  <c r="P227" i="2"/>
  <c r="BK227" i="2"/>
  <c r="J227" i="2"/>
  <c r="BF227" i="2" s="1"/>
  <c r="BI226" i="2"/>
  <c r="BH226" i="2"/>
  <c r="BG226" i="2"/>
  <c r="BE226" i="2"/>
  <c r="T226" i="2"/>
  <c r="R226" i="2"/>
  <c r="P226" i="2"/>
  <c r="BK226" i="2"/>
  <c r="J226" i="2"/>
  <c r="BF226" i="2" s="1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E224" i="2"/>
  <c r="T224" i="2"/>
  <c r="R224" i="2"/>
  <c r="P224" i="2"/>
  <c r="BK224" i="2"/>
  <c r="J224" i="2"/>
  <c r="BF224" i="2" s="1"/>
  <c r="BI223" i="2"/>
  <c r="BH223" i="2"/>
  <c r="BG223" i="2"/>
  <c r="BE223" i="2"/>
  <c r="T223" i="2"/>
  <c r="R223" i="2"/>
  <c r="P223" i="2"/>
  <c r="BK223" i="2"/>
  <c r="J223" i="2"/>
  <c r="BF223" i="2" s="1"/>
  <c r="BI222" i="2"/>
  <c r="BH222" i="2"/>
  <c r="BG222" i="2"/>
  <c r="BE222" i="2"/>
  <c r="T222" i="2"/>
  <c r="R222" i="2"/>
  <c r="P222" i="2"/>
  <c r="BK222" i="2"/>
  <c r="J222" i="2"/>
  <c r="BF222" i="2" s="1"/>
  <c r="BI221" i="2"/>
  <c r="BH221" i="2"/>
  <c r="BG221" i="2"/>
  <c r="BE221" i="2"/>
  <c r="T221" i="2"/>
  <c r="R221" i="2"/>
  <c r="P221" i="2"/>
  <c r="BK221" i="2"/>
  <c r="J221" i="2"/>
  <c r="BF221" i="2" s="1"/>
  <c r="BI220" i="2"/>
  <c r="BH220" i="2"/>
  <c r="BG220" i="2"/>
  <c r="BE220" i="2"/>
  <c r="T220" i="2"/>
  <c r="R220" i="2"/>
  <c r="P220" i="2"/>
  <c r="BK220" i="2"/>
  <c r="J220" i="2"/>
  <c r="BF220" i="2" s="1"/>
  <c r="BI219" i="2"/>
  <c r="BH219" i="2"/>
  <c r="BG219" i="2"/>
  <c r="BE219" i="2"/>
  <c r="T219" i="2"/>
  <c r="R219" i="2"/>
  <c r="P219" i="2"/>
  <c r="BK219" i="2"/>
  <c r="J219" i="2"/>
  <c r="BF219" i="2" s="1"/>
  <c r="BI218" i="2"/>
  <c r="BH218" i="2"/>
  <c r="BG218" i="2"/>
  <c r="BE218" i="2"/>
  <c r="T218" i="2"/>
  <c r="R218" i="2"/>
  <c r="P218" i="2"/>
  <c r="BK218" i="2"/>
  <c r="J218" i="2"/>
  <c r="BF218" i="2" s="1"/>
  <c r="BI217" i="2"/>
  <c r="BH217" i="2"/>
  <c r="BG217" i="2"/>
  <c r="BE217" i="2"/>
  <c r="T217" i="2"/>
  <c r="R217" i="2"/>
  <c r="P217" i="2"/>
  <c r="BK217" i="2"/>
  <c r="J217" i="2"/>
  <c r="BF217" i="2" s="1"/>
  <c r="BI216" i="2"/>
  <c r="BH216" i="2"/>
  <c r="BG216" i="2"/>
  <c r="BE216" i="2"/>
  <c r="T216" i="2"/>
  <c r="R216" i="2"/>
  <c r="P216" i="2"/>
  <c r="BK216" i="2"/>
  <c r="J216" i="2"/>
  <c r="BF216" i="2" s="1"/>
  <c r="BI215" i="2"/>
  <c r="BH215" i="2"/>
  <c r="BG215" i="2"/>
  <c r="BE215" i="2"/>
  <c r="T215" i="2"/>
  <c r="R215" i="2"/>
  <c r="R214" i="2" s="1"/>
  <c r="P215" i="2"/>
  <c r="BK215" i="2"/>
  <c r="BK214" i="2" s="1"/>
  <c r="J214" i="2" s="1"/>
  <c r="J102" i="2" s="1"/>
  <c r="J215" i="2"/>
  <c r="BF215" i="2"/>
  <c r="BI213" i="2"/>
  <c r="BH213" i="2"/>
  <c r="BG213" i="2"/>
  <c r="BE213" i="2"/>
  <c r="T213" i="2"/>
  <c r="R213" i="2"/>
  <c r="P213" i="2"/>
  <c r="BK213" i="2"/>
  <c r="J213" i="2"/>
  <c r="BF213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R210" i="2"/>
  <c r="P210" i="2"/>
  <c r="BK210" i="2"/>
  <c r="J210" i="2"/>
  <c r="BF210" i="2" s="1"/>
  <c r="BI209" i="2"/>
  <c r="BH209" i="2"/>
  <c r="BG209" i="2"/>
  <c r="BE209" i="2"/>
  <c r="T209" i="2"/>
  <c r="R209" i="2"/>
  <c r="P209" i="2"/>
  <c r="BK209" i="2"/>
  <c r="J209" i="2"/>
  <c r="BF209" i="2" s="1"/>
  <c r="BI207" i="2"/>
  <c r="BH207" i="2"/>
  <c r="BG207" i="2"/>
  <c r="BE207" i="2"/>
  <c r="T207" i="2"/>
  <c r="R207" i="2"/>
  <c r="P207" i="2"/>
  <c r="BK207" i="2"/>
  <c r="J207" i="2"/>
  <c r="BF207" i="2" s="1"/>
  <c r="BI205" i="2"/>
  <c r="BH205" i="2"/>
  <c r="BG205" i="2"/>
  <c r="BE205" i="2"/>
  <c r="T205" i="2"/>
  <c r="R205" i="2"/>
  <c r="R204" i="2" s="1"/>
  <c r="P205" i="2"/>
  <c r="P204" i="2" s="1"/>
  <c r="BK205" i="2"/>
  <c r="BK204" i="2" s="1"/>
  <c r="J204" i="2" s="1"/>
  <c r="J101" i="2" s="1"/>
  <c r="J205" i="2"/>
  <c r="BF205" i="2"/>
  <c r="BI203" i="2"/>
  <c r="BH203" i="2"/>
  <c r="BG203" i="2"/>
  <c r="BE203" i="2"/>
  <c r="T203" i="2"/>
  <c r="R203" i="2"/>
  <c r="P203" i="2"/>
  <c r="BK203" i="2"/>
  <c r="J203" i="2"/>
  <c r="BF203" i="2" s="1"/>
  <c r="BI201" i="2"/>
  <c r="BH201" i="2"/>
  <c r="BG201" i="2"/>
  <c r="BE201" i="2"/>
  <c r="T201" i="2"/>
  <c r="R201" i="2"/>
  <c r="R200" i="2"/>
  <c r="R199" i="2" s="1"/>
  <c r="P201" i="2"/>
  <c r="BK201" i="2"/>
  <c r="BK200" i="2"/>
  <c r="J200" i="2" s="1"/>
  <c r="J201" i="2"/>
  <c r="BF201" i="2" s="1"/>
  <c r="J100" i="2"/>
  <c r="BI198" i="2"/>
  <c r="BH198" i="2"/>
  <c r="BG198" i="2"/>
  <c r="BE198" i="2"/>
  <c r="T198" i="2"/>
  <c r="T197" i="2" s="1"/>
  <c r="R198" i="2"/>
  <c r="R197" i="2" s="1"/>
  <c r="P198" i="2"/>
  <c r="P197" i="2" s="1"/>
  <c r="BK198" i="2"/>
  <c r="BK197" i="2" s="1"/>
  <c r="J197" i="2" s="1"/>
  <c r="J98" i="2" s="1"/>
  <c r="J198" i="2"/>
  <c r="BF198" i="2"/>
  <c r="BI196" i="2"/>
  <c r="BH196" i="2"/>
  <c r="BG196" i="2"/>
  <c r="BE196" i="2"/>
  <c r="T196" i="2"/>
  <c r="R196" i="2"/>
  <c r="P196" i="2"/>
  <c r="BK196" i="2"/>
  <c r="J196" i="2"/>
  <c r="BF196" i="2" s="1"/>
  <c r="BI194" i="2"/>
  <c r="BH194" i="2"/>
  <c r="BG194" i="2"/>
  <c r="BE194" i="2"/>
  <c r="T194" i="2"/>
  <c r="R194" i="2"/>
  <c r="P194" i="2"/>
  <c r="BK194" i="2"/>
  <c r="J194" i="2"/>
  <c r="BF194" i="2" s="1"/>
  <c r="BI193" i="2"/>
  <c r="BH193" i="2"/>
  <c r="BG193" i="2"/>
  <c r="BE193" i="2"/>
  <c r="T193" i="2"/>
  <c r="R193" i="2"/>
  <c r="P193" i="2"/>
  <c r="BK193" i="2"/>
  <c r="J193" i="2"/>
  <c r="BF193" i="2" s="1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F190" i="2" s="1"/>
  <c r="BI183" i="2"/>
  <c r="BH183" i="2"/>
  <c r="BG183" i="2"/>
  <c r="BE183" i="2"/>
  <c r="T183" i="2"/>
  <c r="R183" i="2"/>
  <c r="P183" i="2"/>
  <c r="BK183" i="2"/>
  <c r="J183" i="2"/>
  <c r="BF183" i="2"/>
  <c r="BI181" i="2"/>
  <c r="BH181" i="2"/>
  <c r="BG181" i="2"/>
  <c r="BE181" i="2"/>
  <c r="T181" i="2"/>
  <c r="R181" i="2"/>
  <c r="P181" i="2"/>
  <c r="BK181" i="2"/>
  <c r="J181" i="2"/>
  <c r="BF181" i="2" s="1"/>
  <c r="BI179" i="2"/>
  <c r="BH179" i="2"/>
  <c r="BG179" i="2"/>
  <c r="BE179" i="2"/>
  <c r="T179" i="2"/>
  <c r="R179" i="2"/>
  <c r="P179" i="2"/>
  <c r="BK179" i="2"/>
  <c r="J179" i="2"/>
  <c r="BF179" i="2"/>
  <c r="BI173" i="2"/>
  <c r="BH173" i="2"/>
  <c r="BG173" i="2"/>
  <c r="BE173" i="2"/>
  <c r="T173" i="2"/>
  <c r="R173" i="2"/>
  <c r="P173" i="2"/>
  <c r="BK173" i="2"/>
  <c r="J173" i="2"/>
  <c r="BF173" i="2" s="1"/>
  <c r="BI171" i="2"/>
  <c r="BH171" i="2"/>
  <c r="BG171" i="2"/>
  <c r="BE171" i="2"/>
  <c r="T171" i="2"/>
  <c r="R171" i="2"/>
  <c r="P171" i="2"/>
  <c r="BK171" i="2"/>
  <c r="J171" i="2"/>
  <c r="BF171" i="2" s="1"/>
  <c r="BI166" i="2"/>
  <c r="BH166" i="2"/>
  <c r="BG166" i="2"/>
  <c r="BE166" i="2"/>
  <c r="T166" i="2"/>
  <c r="R166" i="2"/>
  <c r="P166" i="2"/>
  <c r="BK166" i="2"/>
  <c r="J166" i="2"/>
  <c r="BF166" i="2" s="1"/>
  <c r="BI162" i="2"/>
  <c r="BH162" i="2"/>
  <c r="BG162" i="2"/>
  <c r="BE162" i="2"/>
  <c r="T162" i="2"/>
  <c r="T161" i="2" s="1"/>
  <c r="R162" i="2"/>
  <c r="P162" i="2"/>
  <c r="P161" i="2"/>
  <c r="BK162" i="2"/>
  <c r="J162" i="2"/>
  <c r="BF162" i="2"/>
  <c r="BI159" i="2"/>
  <c r="BH159" i="2"/>
  <c r="BG159" i="2"/>
  <c r="BE159" i="2"/>
  <c r="T159" i="2"/>
  <c r="R159" i="2"/>
  <c r="P159" i="2"/>
  <c r="BK159" i="2"/>
  <c r="J159" i="2"/>
  <c r="BF159" i="2" s="1"/>
  <c r="BI155" i="2"/>
  <c r="BH155" i="2"/>
  <c r="BG155" i="2"/>
  <c r="BE155" i="2"/>
  <c r="T155" i="2"/>
  <c r="R155" i="2"/>
  <c r="P155" i="2"/>
  <c r="BK155" i="2"/>
  <c r="J155" i="2"/>
  <c r="BF155" i="2" s="1"/>
  <c r="BI148" i="2"/>
  <c r="BH148" i="2"/>
  <c r="BG148" i="2"/>
  <c r="BE148" i="2"/>
  <c r="T148" i="2"/>
  <c r="R148" i="2"/>
  <c r="P148" i="2"/>
  <c r="BK148" i="2"/>
  <c r="J148" i="2"/>
  <c r="BF148" i="2" s="1"/>
  <c r="BI142" i="2"/>
  <c r="BH142" i="2"/>
  <c r="BG142" i="2"/>
  <c r="BE142" i="2"/>
  <c r="T142" i="2"/>
  <c r="R142" i="2"/>
  <c r="R141" i="2" s="1"/>
  <c r="P142" i="2"/>
  <c r="P141" i="2" s="1"/>
  <c r="P140" i="2" s="1"/>
  <c r="BK142" i="2"/>
  <c r="BK141" i="2" s="1"/>
  <c r="J141" i="2" s="1"/>
  <c r="J96" i="2" s="1"/>
  <c r="J142" i="2"/>
  <c r="BF142" i="2" s="1"/>
  <c r="J136" i="2"/>
  <c r="F135" i="2"/>
  <c r="F133" i="2"/>
  <c r="E131" i="2"/>
  <c r="BI120" i="2"/>
  <c r="BH120" i="2"/>
  <c r="BG120" i="2"/>
  <c r="BE120" i="2"/>
  <c r="BI119" i="2"/>
  <c r="BH119" i="2"/>
  <c r="BG119" i="2"/>
  <c r="BF119" i="2"/>
  <c r="BE119" i="2"/>
  <c r="BI118" i="2"/>
  <c r="BH118" i="2"/>
  <c r="BG118" i="2"/>
  <c r="BF118" i="2"/>
  <c r="BE118" i="2"/>
  <c r="BI117" i="2"/>
  <c r="BH117" i="2"/>
  <c r="BG117" i="2"/>
  <c r="BF117" i="2"/>
  <c r="BE117" i="2"/>
  <c r="BI116" i="2"/>
  <c r="BH116" i="2"/>
  <c r="BG116" i="2"/>
  <c r="BF116" i="2"/>
  <c r="BE116" i="2"/>
  <c r="BI115" i="2"/>
  <c r="BH115" i="2"/>
  <c r="BG115" i="2"/>
  <c r="BF115" i="2"/>
  <c r="BE115" i="2"/>
  <c r="J90" i="2"/>
  <c r="F89" i="2"/>
  <c r="F87" i="2"/>
  <c r="E85" i="2"/>
  <c r="J19" i="2"/>
  <c r="E19" i="2"/>
  <c r="J135" i="2" s="1"/>
  <c r="J89" i="2"/>
  <c r="J18" i="2"/>
  <c r="J16" i="2"/>
  <c r="E16" i="2"/>
  <c r="F90" i="2" s="1"/>
  <c r="F136" i="2"/>
  <c r="J15" i="2"/>
  <c r="J10" i="2"/>
  <c r="J87" i="2" s="1"/>
  <c r="AS94" i="1"/>
  <c r="L90" i="1"/>
  <c r="AM90" i="1"/>
  <c r="AM89" i="1"/>
  <c r="L89" i="1"/>
  <c r="AM87" i="1"/>
  <c r="L87" i="1"/>
  <c r="L85" i="1"/>
  <c r="L84" i="1"/>
  <c r="F37" i="2" l="1"/>
  <c r="BD95" i="1" s="1"/>
  <c r="BD94" i="1" s="1"/>
  <c r="W33" i="1" s="1"/>
  <c r="J33" i="2"/>
  <c r="AV95" i="1" s="1"/>
  <c r="F35" i="2"/>
  <c r="BB95" i="1" s="1"/>
  <c r="BB94" i="1" s="1"/>
  <c r="AX94" i="1" s="1"/>
  <c r="F33" i="2"/>
  <c r="AZ95" i="1" s="1"/>
  <c r="AZ94" i="1" s="1"/>
  <c r="W29" i="1" s="1"/>
  <c r="BK161" i="2"/>
  <c r="J161" i="2" s="1"/>
  <c r="J97" i="2" s="1"/>
  <c r="T214" i="2"/>
  <c r="T300" i="2"/>
  <c r="J133" i="2"/>
  <c r="BK140" i="2"/>
  <c r="P214" i="2"/>
  <c r="P300" i="2"/>
  <c r="P331" i="2"/>
  <c r="P330" i="2" s="1"/>
  <c r="T331" i="2"/>
  <c r="T330" i="2" s="1"/>
  <c r="F36" i="2"/>
  <c r="BC95" i="1" s="1"/>
  <c r="BC94" i="1" s="1"/>
  <c r="T141" i="2"/>
  <c r="T140" i="2" s="1"/>
  <c r="R161" i="2"/>
  <c r="R140" i="2" s="1"/>
  <c r="R139" i="2" s="1"/>
  <c r="BK199" i="2"/>
  <c r="J199" i="2" s="1"/>
  <c r="J99" i="2" s="1"/>
  <c r="P200" i="2"/>
  <c r="P199" i="2" s="1"/>
  <c r="P139" i="2" s="1"/>
  <c r="AU95" i="1" s="1"/>
  <c r="AU94" i="1" s="1"/>
  <c r="T200" i="2"/>
  <c r="T204" i="2"/>
  <c r="P234" i="2"/>
  <c r="T239" i="2"/>
  <c r="T250" i="2"/>
  <c r="T259" i="2"/>
  <c r="P273" i="2"/>
  <c r="AV94" i="1" l="1"/>
  <c r="W31" i="1"/>
  <c r="W32" i="1"/>
  <c r="AY94" i="1"/>
  <c r="T199" i="2"/>
  <c r="T139" i="2"/>
  <c r="J140" i="2"/>
  <c r="J95" i="2" s="1"/>
  <c r="BK139" i="2"/>
  <c r="J139" i="2" s="1"/>
  <c r="J94" i="2" s="1"/>
  <c r="AK29" i="1"/>
  <c r="J28" i="2" l="1"/>
  <c r="J120" i="2" l="1"/>
  <c r="J114" i="2" l="1"/>
  <c r="BF120" i="2"/>
  <c r="F34" i="2" l="1"/>
  <c r="BA95" i="1" s="1"/>
  <c r="BA94" i="1" s="1"/>
  <c r="J34" i="2"/>
  <c r="AW95" i="1" s="1"/>
  <c r="AT95" i="1" s="1"/>
  <c r="J29" i="2"/>
  <c r="J30" i="2" s="1"/>
  <c r="J122" i="2"/>
  <c r="J39" i="2" l="1"/>
  <c r="AG95" i="1"/>
  <c r="W30" i="1"/>
  <c r="AW94" i="1"/>
  <c r="AK30" i="1" l="1"/>
  <c r="AT94" i="1"/>
  <c r="AG94" i="1"/>
  <c r="AN95" i="1"/>
  <c r="AN94" i="1" l="1"/>
  <c r="AK26" i="1"/>
  <c r="AK35" i="1" s="1"/>
</calcChain>
</file>

<file path=xl/sharedStrings.xml><?xml version="1.0" encoding="utf-8"?>
<sst xmlns="http://schemas.openxmlformats.org/spreadsheetml/2006/main" count="2437" uniqueCount="534">
  <si>
    <t>Export Komplet</t>
  </si>
  <si>
    <t/>
  </si>
  <si>
    <t>2.0</t>
  </si>
  <si>
    <t>ZAMOK</t>
  </si>
  <si>
    <t>False</t>
  </si>
  <si>
    <t>{21fa737b-8759-48f6-b254-e2fd673a745f}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</si>
  <si>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</si>
  <si>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</si>
  <si>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</si>
  <si>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</si>
  <si>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</si>
  <si>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</si>
  <si>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ZS3druzinaWC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</si>
  <si>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</si>
  <si>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</si>
  <si>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Opravy  WC na 1 NP v budove družiny ZŠ Radovana Kaufmana</t>
  </si>
  <si>
    <t>JKSO:</t>
  </si>
  <si>
    <t>KS:</t>
  </si>
  <si>
    <t>Miesto:</t>
  </si>
  <si>
    <t>Partizánske</t>
  </si>
  <si>
    <t>Dátum:</t>
  </si>
  <si>
    <t>10. 10. 2019</t>
  </si>
  <si>
    <t>Objednávateľ:</t>
  </si>
  <si>
    <t>IČO:</t>
  </si>
  <si>
    <t>ZŠ Radovana Kaufmana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</si>
  <si>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</si>
  <si>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</si>
  <si>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</si>
  <si>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</si>
  <si>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</si>
  <si>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</si>
  <si>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</si>
  <si>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</si>
  <si>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Ing. Peter Ridzik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</si>
  <si>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</si>
  <si>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</si>
  <si>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</si>
  <si>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</si>
  <si>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</si>
  <si>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</si>
  <si>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</si>
  <si>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</si>
  <si>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</si>
  <si>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</si>
  <si>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</si>
  <si>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</si>
  <si>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</si>
  <si>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</si>
  <si>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</si>
  <si>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</si>
  <si>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</si>
  <si>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</si>
  <si>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</si>
  <si>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</si>
  <si>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</si>
  <si>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</si>
  <si>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</si>
  <si>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</si>
  <si>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</si>
  <si>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</si>
  <si>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</si>
  <si>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</si>
  <si>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</si>
  <si>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</si>
  <si>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</si>
  <si>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</si>
  <si>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</si>
  <si>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</si>
  <si>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</si>
  <si>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</si>
  <si>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</si>
  <si>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</si>
  <si>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</si>
  <si>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</si>
  <si>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</si>
  <si>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</si>
  <si>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</si>
  <si>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</si>
  <si>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</si>
  <si>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</si>
  <si>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</si>
  <si>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</si>
  <si>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</si>
  <si>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</si>
  <si>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</si>
  <si>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</si>
  <si>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</si>
  <si>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</si>
  <si>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</si>
  <si>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</si>
  <si>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 Práce a dodávky HSV</t>
  </si>
  <si>
    <t xml:space="preserve">    6 -  Úpravy povrchov, podlahy, osadenie</t>
  </si>
  <si>
    <t xml:space="preserve">    9 - Ostatné konštrukcie a práce-búranie</t>
  </si>
  <si>
    <t xml:space="preserve">    99 - Presun hmôt HSV</t>
  </si>
  <si>
    <t>PSV -  Práce a dodávky PSV</t>
  </si>
  <si>
    <t xml:space="preserve">    721 -  Zdravotech. vnútorná kanalizácia</t>
  </si>
  <si>
    <t xml:space="preserve">    722 -  Zdravotechnika</t>
  </si>
  <si>
    <t xml:space="preserve">    725 -  Zdravotechnika</t>
  </si>
  <si>
    <t xml:space="preserve">    735 - Ústredné kúrenie, vykurov. telesá</t>
  </si>
  <si>
    <t xml:space="preserve">    766 -  Konštrukcie stolárske</t>
  </si>
  <si>
    <t xml:space="preserve">    767 - Konštrukcie doplnkové kovové</t>
  </si>
  <si>
    <t xml:space="preserve">    771 -  Podlahy z dlaždíc</t>
  </si>
  <si>
    <t xml:space="preserve">    781 -  Dokončovacie práce a obklady</t>
  </si>
  <si>
    <t xml:space="preserve">    783 -  Dokončovacie práce</t>
  </si>
  <si>
    <t xml:space="preserve">    784 -  Dokončovacie práce</t>
  </si>
  <si>
    <t>M -  Práce a dodávky M</t>
  </si>
  <si>
    <t xml:space="preserve">    21-M -  Elektromontáže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</si>
  <si>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</si>
  <si>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</si>
  <si>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</si>
  <si>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</si>
  <si>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</si>
  <si>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</si>
  <si>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</si>
  <si>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</si>
  <si>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</si>
  <si>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</si>
  <si>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</si>
  <si>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</si>
  <si>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</si>
  <si>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</si>
  <si>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</si>
  <si>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</si>
  <si>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</si>
  <si>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</si>
  <si>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</si>
  <si>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</si>
  <si>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</si>
  <si>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</si>
  <si>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</si>
  <si>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</si>
  <si>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 Práce a dodávky HSV</t>
  </si>
  <si>
    <t>ROZPOCET</t>
  </si>
  <si>
    <t>6</t>
  </si>
  <si>
    <t xml:space="preserve"> Úpravy povrchov, podlahy, osadenie</t>
  </si>
  <si>
    <t>K</t>
  </si>
  <si>
    <t>612421131</t>
  </si>
  <si>
    <t>Oprava vnútorných vápenných omietok stien, opravovaná plocha do 5 %, štuková</t>
  </si>
  <si>
    <t>m2</t>
  </si>
  <si>
    <t>4</t>
  </si>
  <si>
    <t>1044888428</t>
  </si>
  <si>
    <t>VV</t>
  </si>
  <si>
    <t>3,28*3,00+2,10*1,16"stropy chlapci"</t>
  </si>
  <si>
    <t>(3,28+3+1,16+2,10)*2*1,10-2,50*0,7"steny chlapci"</t>
  </si>
  <si>
    <t>3,170*3,10+1,56*1,57"stropy dievčatá"</t>
  </si>
  <si>
    <t>(3,17+3,10+1,56+1,57)*2*1,10-0,70*1,00*2-1,85*0,7"steny dievčatá"</t>
  </si>
  <si>
    <t>Súčet</t>
  </si>
  <si>
    <t>612460211a</t>
  </si>
  <si>
    <t>Vnútorná omietka stien vápennocementová hladká - pod obklad, hr. 10 mm</t>
  </si>
  <si>
    <t>796444608</t>
  </si>
  <si>
    <t>(1,55+0,90)*2*3*1,80-0,70*1,80*3"chlapci"</t>
  </si>
  <si>
    <t>1,60*1,80"chlapci"</t>
  </si>
  <si>
    <t>1,16*1,80"chlapci"</t>
  </si>
  <si>
    <t>(1,55+0,90)*2*3*1,80-0,70*1,80*3"dievčatá"</t>
  </si>
  <si>
    <t>(1,68+1,26+0,87)*1,80-0,70*1,80"dievčatá"</t>
  </si>
  <si>
    <t>3</t>
  </si>
  <si>
    <t>620991121aa</t>
  </si>
  <si>
    <t>Zakrývanie  výplní  okenných otvorov</t>
  </si>
  <si>
    <t>946726478</t>
  </si>
  <si>
    <t>2,70*0,85"chlapci"</t>
  </si>
  <si>
    <t>0,86*1,15*2+2,00*0,86"dievčatá"</t>
  </si>
  <si>
    <t>629451111ac</t>
  </si>
  <si>
    <t>Vyrovnávacia vrstva z akejkoľvek cementovej malty, vyplentovanie ryh a potrubi  šírky do 150 mm</t>
  </si>
  <si>
    <t>m</t>
  </si>
  <si>
    <t>1707571860</t>
  </si>
  <si>
    <t>3*1,25*2</t>
  </si>
  <si>
    <t>9</t>
  </si>
  <si>
    <t>Ostatné konštrukcie a práce-búranie</t>
  </si>
  <si>
    <t>5</t>
  </si>
  <si>
    <t>941955001</t>
  </si>
  <si>
    <t>Lešenie ľahké pracovné pomocné, s výškou lešeňovej podlahy do 1,20 m</t>
  </si>
  <si>
    <t>1585628911</t>
  </si>
  <si>
    <t>3,28*3,00+2,10*1,16"chlapci"</t>
  </si>
  <si>
    <t>3,17*3,10+1,56*1,57"dievčatá"</t>
  </si>
  <si>
    <t>952901111</t>
  </si>
  <si>
    <t>Vyčistenie budov pri výške podlaží do 4m</t>
  </si>
  <si>
    <t>269455977</t>
  </si>
  <si>
    <t>1,50*12,00"choďba"</t>
  </si>
  <si>
    <t>7</t>
  </si>
  <si>
    <t>953941210</t>
  </si>
  <si>
    <t xml:space="preserve">Osadenie drobných predmetov </t>
  </si>
  <si>
    <t>ks</t>
  </si>
  <si>
    <t>-1536512560</t>
  </si>
  <si>
    <t>6+6</t>
  </si>
  <si>
    <t>8</t>
  </si>
  <si>
    <t>M</t>
  </si>
  <si>
    <t>5530100000</t>
  </si>
  <si>
    <t>Predmety a zariadenia WC + umyv.</t>
  </si>
  <si>
    <t>-1372855308</t>
  </si>
  <si>
    <t>3*2"držiak toaletného papiera“</t>
  </si>
  <si>
    <t>1*2"držiak mydla“</t>
  </si>
  <si>
    <t xml:space="preserve">1*2"box na utierky rúk“ </t>
  </si>
  <si>
    <t>1*2"smetný kôš“</t>
  </si>
  <si>
    <t>968061125</t>
  </si>
  <si>
    <t>Vyvesenie alebo zavesenie dreveného dverného krídla do 2 m2</t>
  </si>
  <si>
    <t>115308100</t>
  </si>
  <si>
    <t>3+4</t>
  </si>
  <si>
    <t>10</t>
  </si>
  <si>
    <t>974031143</t>
  </si>
  <si>
    <t>Vysekávanie rýh v akomkoľvek murive tehlovom na akúkoľvek maltu do hĺbky 70 mm a š. do 100 mm,  -0,01300t</t>
  </si>
  <si>
    <t>-1429589781</t>
  </si>
  <si>
    <t>11</t>
  </si>
  <si>
    <t>978059531</t>
  </si>
  <si>
    <t>Odsekanie a odobratie obkladov stien z obkladačiek vnútorných vrátane podkladovej omietky nad 2 m2,  -0,06800t</t>
  </si>
  <si>
    <t>-743108901</t>
  </si>
  <si>
    <t>12</t>
  </si>
  <si>
    <t>979081111</t>
  </si>
  <si>
    <t>Odvoz sutiny a vybúraných hmôt na skládku do 1 km</t>
  </si>
  <si>
    <t>t</t>
  </si>
  <si>
    <t>1225503951</t>
  </si>
  <si>
    <t>13</t>
  </si>
  <si>
    <t>979081121</t>
  </si>
  <si>
    <t>Odvoz sutiny a vybúraných hmôt na skládku za každý ďalší 1 km</t>
  </si>
  <si>
    <t>208865549</t>
  </si>
  <si>
    <t>4,121*5</t>
  </si>
  <si>
    <t>14</t>
  </si>
  <si>
    <t>979082111</t>
  </si>
  <si>
    <t>Vnútrostavenisková doprava sutiny a vybúraných hmôt do 10 m</t>
  </si>
  <si>
    <t>876851111</t>
  </si>
  <si>
    <t>15</t>
  </si>
  <si>
    <t>979082121</t>
  </si>
  <si>
    <t>Vnútrostavenisková doprava sutiny a vybúraných hmôt za každých ďalších 5 m</t>
  </si>
  <si>
    <t>-1871367668</t>
  </si>
  <si>
    <t>4,121*2</t>
  </si>
  <si>
    <t>16</t>
  </si>
  <si>
    <t>979089012</t>
  </si>
  <si>
    <t>Poplatok za skladovanie - betón, tehly, dlaždice (17 01 ), ostatné</t>
  </si>
  <si>
    <t>208202678</t>
  </si>
  <si>
    <t>99</t>
  </si>
  <si>
    <t>Presun hmôt HSV</t>
  </si>
  <si>
    <t>17</t>
  </si>
  <si>
    <t>999281111</t>
  </si>
  <si>
    <t>Presun hmôt pre opravy a údržbu objektov vrátane vonkajších plášťov výšky do 25 m</t>
  </si>
  <si>
    <t>2043381232</t>
  </si>
  <si>
    <t>PSV</t>
  </si>
  <si>
    <t xml:space="preserve"> Práce a dodávky PSV</t>
  </si>
  <si>
    <t>721</t>
  </si>
  <si>
    <t xml:space="preserve"> Zdravotech. vnútorná kanalizácia</t>
  </si>
  <si>
    <t>18</t>
  </si>
  <si>
    <t>721211303abc</t>
  </si>
  <si>
    <t>Demontáž, dodávka a montáž - podlahový vpust so zápachovou uzávierkou - diel CN 14 z chemickej kameniny glazovanej DN 70</t>
  </si>
  <si>
    <t>-2060368676</t>
  </si>
  <si>
    <t>1*2</t>
  </si>
  <si>
    <t>19</t>
  </si>
  <si>
    <t>998721201</t>
  </si>
  <si>
    <t>Presun hmôt pre vnútornú kanalizáciu v objektoch výšky do 6 m</t>
  </si>
  <si>
    <t>%</t>
  </si>
  <si>
    <t>-2056762036</t>
  </si>
  <si>
    <t>722</t>
  </si>
  <si>
    <t xml:space="preserve"> Zdravotechnika</t>
  </si>
  <si>
    <t>722131936</t>
  </si>
  <si>
    <t>Oprava vodovodného potrubia, prepojenie doterajšieho PPR potrubia s hliníkoplastovým</t>
  </si>
  <si>
    <t>-1774054778</t>
  </si>
  <si>
    <t>21</t>
  </si>
  <si>
    <t>722171130</t>
  </si>
  <si>
    <t>Potrubie z plastických rúr PeX D16/2,0 lisovaním</t>
  </si>
  <si>
    <t>-545792321</t>
  </si>
  <si>
    <t>3*1,25*2*1,07</t>
  </si>
  <si>
    <t>22</t>
  </si>
  <si>
    <t>722220111</t>
  </si>
  <si>
    <t>Montáž armatúry závitovej s jedným závitom, nástenka pre napojenia zach.  a pisoárov G 1/2</t>
  </si>
  <si>
    <t>-1783959105</t>
  </si>
  <si>
    <t>23</t>
  </si>
  <si>
    <t>5510900014c</t>
  </si>
  <si>
    <t xml:space="preserve">Nástenka krátka,- 1/2" </t>
  </si>
  <si>
    <t>32</t>
  </si>
  <si>
    <t>807674000</t>
  </si>
  <si>
    <t>24</t>
  </si>
  <si>
    <t>722290226</t>
  </si>
  <si>
    <t>Tlaková skúška vodovodného potrubia závitového do DN 50</t>
  </si>
  <si>
    <t>1320155321</t>
  </si>
  <si>
    <t>25</t>
  </si>
  <si>
    <t>722290234</t>
  </si>
  <si>
    <t>Prepláchnutie a dezinfekcia vodovodného potrubia do DN 80</t>
  </si>
  <si>
    <t>204161598</t>
  </si>
  <si>
    <t>26</t>
  </si>
  <si>
    <t>998722201</t>
  </si>
  <si>
    <t>Presun hmôt pre vnútorný vodovod v objektoch výšky do 6 m</t>
  </si>
  <si>
    <t>-2024312783</t>
  </si>
  <si>
    <t>725</t>
  </si>
  <si>
    <t>27</t>
  </si>
  <si>
    <t>725110811</t>
  </si>
  <si>
    <t>Demontáž záchoda splachovacieho s nádržou alebo s tlakovým splachovačom,  -0,01933t</t>
  </si>
  <si>
    <t>súb.</t>
  </si>
  <si>
    <t>-1970987524</t>
  </si>
  <si>
    <t>28</t>
  </si>
  <si>
    <t>725119410a</t>
  </si>
  <si>
    <t>Montáž záchodovej misy zavesenej so splach. nádržou komplet, vrat. obloženia sadrokartónom</t>
  </si>
  <si>
    <t>415478642</t>
  </si>
  <si>
    <t>29</t>
  </si>
  <si>
    <t>6420135930a</t>
  </si>
  <si>
    <t>Závesné WC (komplet)</t>
  </si>
  <si>
    <t>-2023610157</t>
  </si>
  <si>
    <t>30</t>
  </si>
  <si>
    <t>6429462300</t>
  </si>
  <si>
    <t>Doska keramická toaletná, biela</t>
  </si>
  <si>
    <t>482864371</t>
  </si>
  <si>
    <t>31</t>
  </si>
  <si>
    <t>725122813</t>
  </si>
  <si>
    <t>Demontáž pisoára s nádržkou a 1 záchodom,  -0,01720t</t>
  </si>
  <si>
    <t>333852475</t>
  </si>
  <si>
    <t>725129201a</t>
  </si>
  <si>
    <t xml:space="preserve">Montáž pisoárového záchodku z bieleho diturvitu </t>
  </si>
  <si>
    <t>1339683300</t>
  </si>
  <si>
    <t>33</t>
  </si>
  <si>
    <t>6425211400a</t>
  </si>
  <si>
    <t xml:space="preserve">Pisoár biely </t>
  </si>
  <si>
    <t>-933523551</t>
  </si>
  <si>
    <t>34</t>
  </si>
  <si>
    <t>725210821</t>
  </si>
  <si>
    <t>Demontáž umývadiel</t>
  </si>
  <si>
    <t>612333571</t>
  </si>
  <si>
    <t>35</t>
  </si>
  <si>
    <t>725219201</t>
  </si>
  <si>
    <t>Montáž umývadla na konzoly, bez výtokovej armatúry</t>
  </si>
  <si>
    <t>2294285</t>
  </si>
  <si>
    <t>36</t>
  </si>
  <si>
    <t>6420137610a</t>
  </si>
  <si>
    <t>Umývadlo 55 cm biele</t>
  </si>
  <si>
    <t>-1137614014</t>
  </si>
  <si>
    <t>37</t>
  </si>
  <si>
    <t>725819408</t>
  </si>
  <si>
    <t>Montáž ventilu - pisoárový G 1/2</t>
  </si>
  <si>
    <t>súb</t>
  </si>
  <si>
    <t>62247737</t>
  </si>
  <si>
    <t>38</t>
  </si>
  <si>
    <t>5514703900</t>
  </si>
  <si>
    <t>Tlačný ventil pisoárový nadomietkový vr.krytky a manžety Alcaplast  ATS001, kód ALC ATS001  RAS Bardejov</t>
  </si>
  <si>
    <t>307305127</t>
  </si>
  <si>
    <t>39</t>
  </si>
  <si>
    <t>725820810</t>
  </si>
  <si>
    <t>Demontáž batérie drezovej, umývadlovej nástennej,  -0,0026t</t>
  </si>
  <si>
    <t>-1115039029</t>
  </si>
  <si>
    <t>40</t>
  </si>
  <si>
    <t>725829201</t>
  </si>
  <si>
    <t>Montáž batérie umývadlovej a drezovej nástennej pákovej, alebo klasickej</t>
  </si>
  <si>
    <t>-1468227841</t>
  </si>
  <si>
    <t>41</t>
  </si>
  <si>
    <t>5514670400</t>
  </si>
  <si>
    <t>Umývadlová batéria</t>
  </si>
  <si>
    <t>712921911</t>
  </si>
  <si>
    <t>42</t>
  </si>
  <si>
    <t>725860820</t>
  </si>
  <si>
    <t>Demontáž jednoduchej  zápachovej uzávierky pre zariaďovacie predmety, umývadlá, drezy, práčky  -0,00085t</t>
  </si>
  <si>
    <t>434276501</t>
  </si>
  <si>
    <t>43</t>
  </si>
  <si>
    <t>725869101</t>
  </si>
  <si>
    <t>Montáž zápachovej uzávierky pre zariaďovacie predmety, umývadlová do D 40</t>
  </si>
  <si>
    <t>-27064429</t>
  </si>
  <si>
    <t>44</t>
  </si>
  <si>
    <t>5516232101</t>
  </si>
  <si>
    <t>Uzávierka zápachová umyvadlová HL 135 D 40,50 mm</t>
  </si>
  <si>
    <t>-894264273</t>
  </si>
  <si>
    <t>45</t>
  </si>
  <si>
    <t>998725201</t>
  </si>
  <si>
    <t>Presun hmôt pre zariaďovacie predmety v objektoch výšky do 6 m</t>
  </si>
  <si>
    <t>-786913107</t>
  </si>
  <si>
    <t>735</t>
  </si>
  <si>
    <t>Ústredné kúrenie, vykurov. telesá</t>
  </si>
  <si>
    <t>46</t>
  </si>
  <si>
    <t>735191903</t>
  </si>
  <si>
    <t>Vyčistenie vykurovacích telies prepláchnutím vodou oceľových alebo hliníkových</t>
  </si>
  <si>
    <t>414830007</t>
  </si>
  <si>
    <t>47</t>
  </si>
  <si>
    <t>735191910</t>
  </si>
  <si>
    <t>Napustenie vody do vykurovacieho systému vrátane potrubia o v. pl. vykurovacích telies</t>
  </si>
  <si>
    <t>195080669</t>
  </si>
  <si>
    <t>48</t>
  </si>
  <si>
    <t>735192921a</t>
  </si>
  <si>
    <t>Demontáž a spätná montáž vykurovacieho telesa  panelového jednoradového do 1500 mm</t>
  </si>
  <si>
    <t>-363615077</t>
  </si>
  <si>
    <t>49</t>
  </si>
  <si>
    <t>735494811</t>
  </si>
  <si>
    <t>Vypúšťanie vody z vykurovacích sústav o v. pl. vykurovacích telies</t>
  </si>
  <si>
    <t>-1682635436</t>
  </si>
  <si>
    <t>766</t>
  </si>
  <si>
    <t xml:space="preserve"> Konštrukcie stolárske</t>
  </si>
  <si>
    <t>50</t>
  </si>
  <si>
    <t>766661112</t>
  </si>
  <si>
    <t>Montáž dverového krídla kompletiz.otváravého do oceľovej alebo fošňovej zárubne, jednokrídlové</t>
  </si>
  <si>
    <t>2112542893</t>
  </si>
  <si>
    <t>51</t>
  </si>
  <si>
    <t>611610000100</t>
  </si>
  <si>
    <t>Dvere vnútorné jednokrídlové, šírka 600-900 mm, výplň papierová voština, povrch fólia M50, s preskleným pásom v strede, SAPELI</t>
  </si>
  <si>
    <t>-1540291099</t>
  </si>
  <si>
    <t>3*2"s zámkom do WC"</t>
  </si>
  <si>
    <t>1*2"s obyčajným zámkom"</t>
  </si>
  <si>
    <t>52</t>
  </si>
  <si>
    <t>766662811</t>
  </si>
  <si>
    <t>Demontáž dverného krídla, dokovanie prahu dverí jednokrídlových,  -0,00100t</t>
  </si>
  <si>
    <t>-643486852</t>
  </si>
  <si>
    <t>53</t>
  </si>
  <si>
    <t>766695212a</t>
  </si>
  <si>
    <t>Montáž prahu dverí, jednokrídlových alebo prechodovej hliníkovej lišty (rozhodne škola)</t>
  </si>
  <si>
    <t>-1690428441</t>
  </si>
  <si>
    <t>2"vstupné dvere chlapci a dievčatá"</t>
  </si>
  <si>
    <t>54</t>
  </si>
  <si>
    <t>6118716100a</t>
  </si>
  <si>
    <t>Prah dubový L=82 B=15 cm alebo prechodová hliníková lišta (rozhodne škola)</t>
  </si>
  <si>
    <t>-49661469</t>
  </si>
  <si>
    <t>55</t>
  </si>
  <si>
    <t>998766201</t>
  </si>
  <si>
    <t>Presun hmot pre konštrukcie stolárske v objektoch výšky do 6 m</t>
  </si>
  <si>
    <t>-673710252</t>
  </si>
  <si>
    <t>767</t>
  </si>
  <si>
    <t>Konštrukcie doplnkové kovové</t>
  </si>
  <si>
    <t>56</t>
  </si>
  <si>
    <t>767137000</t>
  </si>
  <si>
    <t>Montáž dosiek sadrokart pre prekrytie rozvodov kanalizácie</t>
  </si>
  <si>
    <t>-1027642896</t>
  </si>
  <si>
    <t>(0,20+0,20+0,20)*2,20+0,20*4*1,00+0,20*4*1,20"chlapci"</t>
  </si>
  <si>
    <t>(0,20+0,20+0,20)*3,20"dievčatá"</t>
  </si>
  <si>
    <t>57</t>
  </si>
  <si>
    <t>5539111000</t>
  </si>
  <si>
    <t>Sadrokartónová  konštrukcia vrátane pomocného materiálu a sadrokartónu</t>
  </si>
  <si>
    <t>-239904734</t>
  </si>
  <si>
    <t>((0,20+0,20+0,20)*2,20+0,20*4*1,00+0,20*4*1,20)*1,01"chlapci"</t>
  </si>
  <si>
    <t>((0,20+0,20+0,20)*3,20)*1,01"dievčatá"</t>
  </si>
  <si>
    <t>771</t>
  </si>
  <si>
    <t xml:space="preserve"> Podlahy z dlaždíc</t>
  </si>
  <si>
    <t>58</t>
  </si>
  <si>
    <t>612467127bb</t>
  </si>
  <si>
    <t>Príprava vnútorného podkladu podlah pod dlažbu, Penetrácia hĺbková -dlažba na dlažbu</t>
  </si>
  <si>
    <t>-849613151</t>
  </si>
  <si>
    <t>59</t>
  </si>
  <si>
    <t>771575208a.1</t>
  </si>
  <si>
    <t xml:space="preserve">Montáž podláh z dlaždíc keram. protisklzových, ukladanie do  flexi tmelu, škár. nápr. Ceresit   600x600 mm  - výber podľa objednávateľa,   </t>
  </si>
  <si>
    <t>1964763762</t>
  </si>
  <si>
    <t>60</t>
  </si>
  <si>
    <t>5976446011a.1</t>
  </si>
  <si>
    <t>Dlaždice keramické s protišmykovým povrchom líca úprava 1 A 600x600x10 1 Ia, Dlažba ADESSO BEIGE - EX, R600X600ADESBE- výber podľa objednávateľa</t>
  </si>
  <si>
    <t>-872608900</t>
  </si>
  <si>
    <t>(3,28*3,00+2,10*1,16)*1,05"chlapci"</t>
  </si>
  <si>
    <t>(3,17*3,10+1,56*1,57)*1,05"dievčatá"</t>
  </si>
  <si>
    <t>61</t>
  </si>
  <si>
    <t>998771201</t>
  </si>
  <si>
    <t>Presun hmôt pre podlahy z dlaždíc v objektoch výšky do 6m</t>
  </si>
  <si>
    <t>-1713217064</t>
  </si>
  <si>
    <t>781</t>
  </si>
  <si>
    <t xml:space="preserve"> Dokončovacie práce a obklady</t>
  </si>
  <si>
    <t>62</t>
  </si>
  <si>
    <t>612467127aa</t>
  </si>
  <si>
    <t>Príprava vnútorného podkladu stien pod obklad, Penetrácia pre obklad</t>
  </si>
  <si>
    <t>261396672</t>
  </si>
  <si>
    <t>(1,55+0,90)*2*3*2,10-0,70*2,00*3"chlapci"</t>
  </si>
  <si>
    <t>(1,45+3,28)*2,10-0,70*2,00*4"chlapci"</t>
  </si>
  <si>
    <t>(1,16+2,10)*2*2,10-0,70*2,10*2"chlapci"</t>
  </si>
  <si>
    <t>(1,55+0,90)*2*3*2,10-0,70*2,00*3"dievčatá"</t>
  </si>
  <si>
    <t>(1,47+3,10)*2*2,10-0,70*2,00*4"dievčatá"</t>
  </si>
  <si>
    <t>(1,56+1,57)*2*2,10-0,70*2,00*2"dievčatá"</t>
  </si>
  <si>
    <t>63</t>
  </si>
  <si>
    <t>781445102a</t>
  </si>
  <si>
    <t>Montáž obkladov vnútor. stien z obkladačiek kladených do tmelu veľkoplošných, zo sýtymi a veselými farbami - výber podľa objednávateľa,</t>
  </si>
  <si>
    <t>797906066</t>
  </si>
  <si>
    <t>64</t>
  </si>
  <si>
    <t>5978650120a</t>
  </si>
  <si>
    <t>Obklad 20x40 RAKO TRINITY - Žltá WADMB094 a Biela WADMB090- výber podľa objednávateľa</t>
  </si>
  <si>
    <t>-1984205341</t>
  </si>
  <si>
    <t>92,365*1,05</t>
  </si>
  <si>
    <t>65</t>
  </si>
  <si>
    <t>781491111</t>
  </si>
  <si>
    <t>Montáž plastových profilov pre obklad do tmelu</t>
  </si>
  <si>
    <t>959441496</t>
  </si>
  <si>
    <t>(2,10*32+3,28*2+2,10*2+(1,55+1,45+1,16)*2)*2</t>
  </si>
  <si>
    <t>66</t>
  </si>
  <si>
    <t>2830000100a</t>
  </si>
  <si>
    <t>Plastový profil na rohy a kuty pri obkladoch stien</t>
  </si>
  <si>
    <t>-266025476</t>
  </si>
  <si>
    <t>172,56*1,01</t>
  </si>
  <si>
    <t>67</t>
  </si>
  <si>
    <t>998781201</t>
  </si>
  <si>
    <t>Presun hmôt pre obklady keramické v objektoch výšky do 6 m</t>
  </si>
  <si>
    <t>157337607</t>
  </si>
  <si>
    <t>783</t>
  </si>
  <si>
    <t xml:space="preserve"> Dokončovacie práce</t>
  </si>
  <si>
    <t>68</t>
  </si>
  <si>
    <t>783125530</t>
  </si>
  <si>
    <t>Nátery syntetické,  zárubni,  dvojnás. 1x s emailovaním</t>
  </si>
  <si>
    <t>1568113070</t>
  </si>
  <si>
    <t>(2,00+0,70+2,00)*0,25*10</t>
  </si>
  <si>
    <t>784</t>
  </si>
  <si>
    <t>69</t>
  </si>
  <si>
    <t>783894322.1</t>
  </si>
  <si>
    <t>Náter farbami ekologickými riediteľnými vodou, neoteravymi  (napriklad PAMAKRYLOM univerzálnym bielym ) stien a stropov dvojnásobný, sýtymi a veselými farbami - výber podľa objednávateľa</t>
  </si>
  <si>
    <t>-88510118</t>
  </si>
  <si>
    <t>70</t>
  </si>
  <si>
    <t>784401801a</t>
  </si>
  <si>
    <t>Odstránenie malieb a náterov obrúsením a oprášením, výšky do 3, 80 m</t>
  </si>
  <si>
    <t>-903629097</t>
  </si>
  <si>
    <t>(3,28+3+1,16+2,10)*2*1,10-2,50*0,7"steny príprava pod náter, chlapci"</t>
  </si>
  <si>
    <t>(1,45+3,28)*2*2,10-1,60*1,80-0,70*2,10*4"steny príprava pod obklad, chlapci"</t>
  </si>
  <si>
    <t>(1,16+2,10)*2*2,10-1,16*1,80-0,70*2,10*2"steny príprava pod obklad, chlapci"</t>
  </si>
  <si>
    <t>(3,10*1,47)*2*2,10-0,70*2,00*4"steny príprava pod obklad, dievčatá"</t>
  </si>
  <si>
    <t>(1,57+2,56)*2*2,10-(1,68+1,26+0,87)*1,80-0,70*2,00*2"steny príprava pod obklad, dievčatá"</t>
  </si>
  <si>
    <t>71</t>
  </si>
  <si>
    <t>784411301n</t>
  </si>
  <si>
    <t>Penetracia sten a stropov 1x pred  1x pred nátermi</t>
  </si>
  <si>
    <t>-1770030441</t>
  </si>
  <si>
    <t>72</t>
  </si>
  <si>
    <t>784411301v</t>
  </si>
  <si>
    <t>Penetracia sten a stropov 1x pred výspravkami</t>
  </si>
  <si>
    <t>-783966159</t>
  </si>
  <si>
    <t xml:space="preserve"> Práce a dodávky M</t>
  </si>
  <si>
    <t>21-M</t>
  </si>
  <si>
    <t xml:space="preserve"> Elektromontáže</t>
  </si>
  <si>
    <t>73</t>
  </si>
  <si>
    <t>210110041</t>
  </si>
  <si>
    <t>Spínače polozapustené a zapustené vrátane zapojenia jednopólový - radenie 1</t>
  </si>
  <si>
    <t>-1178092261</t>
  </si>
  <si>
    <t>74</t>
  </si>
  <si>
    <t>3450230600</t>
  </si>
  <si>
    <t>Spínač Valena č.1</t>
  </si>
  <si>
    <t>128</t>
  </si>
  <si>
    <t>716538116</t>
  </si>
  <si>
    <t>75</t>
  </si>
  <si>
    <t>210200004</t>
  </si>
  <si>
    <t>Svietidlo interierové okrúhle stropné, IP 20 jednožiarovkové</t>
  </si>
  <si>
    <t>1414520001</t>
  </si>
  <si>
    <t>76</t>
  </si>
  <si>
    <t>3480715000a</t>
  </si>
  <si>
    <t xml:space="preserve">interiérové Stropné svietidlo  </t>
  </si>
  <si>
    <t>764730203</t>
  </si>
  <si>
    <t>77</t>
  </si>
  <si>
    <t>3480728210a</t>
  </si>
  <si>
    <t xml:space="preserve">Svetelné zdroje - úsporná žiarovka </t>
  </si>
  <si>
    <t>1634721296</t>
  </si>
  <si>
    <t>78</t>
  </si>
  <si>
    <t>21020001a</t>
  </si>
  <si>
    <t>Demontáž jestvujúcich svietidiel interierových, stropných</t>
  </si>
  <si>
    <t>144927121</t>
  </si>
  <si>
    <t>79</t>
  </si>
  <si>
    <t>998921201</t>
  </si>
  <si>
    <t>Presun hmôt pre montáž silnoprúdových rozvodov a zariadení v stavbe (objekte) výšky do 7 m</t>
  </si>
  <si>
    <t>-2006193991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</si>
</sst>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0" fillId="0" borderId="0" xfId="0" applyNumberFormat="1" applyFont="1" applyAlignment="1" applyProtection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4" fontId="23" fillId="4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167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46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20"/>
      <c r="C4" s="21"/>
      <c r="D4" s="22" t="s">
        <v>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9</v>
      </c>
      <c r="BE4" s="24" t="s">
        <v>10</v>
      </c>
      <c r="BS4" s="16" t="s">
        <v>6</v>
      </c>
    </row>
    <row r="5" spans="1:74" s="1" customFormat="1" ht="12" customHeight="1">
      <c r="B5" s="20"/>
      <c r="C5" s="21"/>
      <c r="D5" s="25" t="s">
        <v>11</v>
      </c>
      <c r="E5" s="21"/>
      <c r="F5" s="21"/>
      <c r="G5" s="21"/>
      <c r="H5" s="21"/>
      <c r="I5" s="21"/>
      <c r="J5" s="21"/>
      <c r="K5" s="285" t="s">
        <v>12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1"/>
      <c r="AQ5" s="21"/>
      <c r="AR5" s="19"/>
      <c r="BE5" s="263" t="s">
        <v>13</v>
      </c>
      <c r="BS5" s="16" t="s">
        <v>6</v>
      </c>
    </row>
    <row r="6" spans="1:74" s="1" customFormat="1" ht="36.950000000000003" customHeight="1">
      <c r="B6" s="20"/>
      <c r="C6" s="21"/>
      <c r="D6" s="27" t="s">
        <v>14</v>
      </c>
      <c r="E6" s="21"/>
      <c r="F6" s="21"/>
      <c r="G6" s="21"/>
      <c r="H6" s="21"/>
      <c r="I6" s="21"/>
      <c r="J6" s="21"/>
      <c r="K6" s="287" t="s">
        <v>15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1"/>
      <c r="AQ6" s="21"/>
      <c r="AR6" s="19"/>
      <c r="BE6" s="264"/>
      <c r="BS6" s="16" t="s">
        <v>6</v>
      </c>
    </row>
    <row r="7" spans="1:74" s="1" customFormat="1" ht="12" customHeight="1">
      <c r="B7" s="20"/>
      <c r="C7" s="21"/>
      <c r="D7" s="28" t="s">
        <v>16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17</v>
      </c>
      <c r="AL7" s="21"/>
      <c r="AM7" s="21"/>
      <c r="AN7" s="26" t="s">
        <v>1</v>
      </c>
      <c r="AO7" s="21"/>
      <c r="AP7" s="21"/>
      <c r="AQ7" s="21"/>
      <c r="AR7" s="19"/>
      <c r="BE7" s="264"/>
      <c r="BS7" s="16" t="s">
        <v>6</v>
      </c>
    </row>
    <row r="8" spans="1:74" s="1" customFormat="1" ht="12" customHeight="1">
      <c r="B8" s="20"/>
      <c r="C8" s="21"/>
      <c r="D8" s="28" t="s">
        <v>18</v>
      </c>
      <c r="E8" s="21"/>
      <c r="F8" s="21"/>
      <c r="G8" s="21"/>
      <c r="H8" s="21"/>
      <c r="I8" s="21"/>
      <c r="J8" s="21"/>
      <c r="K8" s="26" t="s">
        <v>19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20</v>
      </c>
      <c r="AL8" s="21"/>
      <c r="AM8" s="21"/>
      <c r="AN8" s="29" t="s">
        <v>21</v>
      </c>
      <c r="AO8" s="21"/>
      <c r="AP8" s="21"/>
      <c r="AQ8" s="21"/>
      <c r="AR8" s="19"/>
      <c r="BE8" s="264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64"/>
      <c r="BS9" s="16" t="s">
        <v>6</v>
      </c>
    </row>
    <row r="10" spans="1:74" s="1" customFormat="1" ht="12" customHeight="1">
      <c r="B10" s="20"/>
      <c r="C10" s="21"/>
      <c r="D10" s="28" t="s">
        <v>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23</v>
      </c>
      <c r="AL10" s="21"/>
      <c r="AM10" s="21"/>
      <c r="AN10" s="26" t="s">
        <v>1</v>
      </c>
      <c r="AO10" s="21"/>
      <c r="AP10" s="21"/>
      <c r="AQ10" s="21"/>
      <c r="AR10" s="19"/>
      <c r="BE10" s="264"/>
      <c r="BS10" s="16" t="s">
        <v>6</v>
      </c>
    </row>
    <row r="11" spans="1:74" s="1" customFormat="1" ht="18.399999999999999" customHeight="1">
      <c r="B11" s="20"/>
      <c r="C11" s="21"/>
      <c r="D11" s="21"/>
      <c r="E11" s="26" t="s">
        <v>24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25</v>
      </c>
      <c r="AL11" s="21"/>
      <c r="AM11" s="21"/>
      <c r="AN11" s="26" t="s">
        <v>1</v>
      </c>
      <c r="AO11" s="21"/>
      <c r="AP11" s="21"/>
      <c r="AQ11" s="21"/>
      <c r="AR11" s="19"/>
      <c r="BE11" s="264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64"/>
      <c r="BS12" s="16" t="s">
        <v>6</v>
      </c>
    </row>
    <row r="13" spans="1:74" s="1" customFormat="1" ht="12" customHeight="1">
      <c r="B13" s="20"/>
      <c r="C13" s="21"/>
      <c r="D13" s="28" t="s">
        <v>26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23</v>
      </c>
      <c r="AL13" s="21"/>
      <c r="AM13" s="21"/>
      <c r="AN13" s="30" t="s">
        <v>27</v>
      </c>
      <c r="AO13" s="21"/>
      <c r="AP13" s="21"/>
      <c r="AQ13" s="21"/>
      <c r="AR13" s="19"/>
      <c r="BE13" s="264"/>
      <c r="BS13" s="16" t="s">
        <v>6</v>
      </c>
    </row>
    <row r="14" spans="1:74" ht="12.75">
      <c r="B14" s="20"/>
      <c r="C14" s="21"/>
      <c r="D14" s="21"/>
      <c r="E14" s="288" t="s">
        <v>27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" t="s">
        <v>25</v>
      </c>
      <c r="AL14" s="21"/>
      <c r="AM14" s="21"/>
      <c r="AN14" s="30" t="s">
        <v>27</v>
      </c>
      <c r="AO14" s="21"/>
      <c r="AP14" s="21"/>
      <c r="AQ14" s="21"/>
      <c r="AR14" s="19"/>
      <c r="BE14" s="264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64"/>
      <c r="BS15" s="16" t="s">
        <v>4</v>
      </c>
    </row>
    <row r="16" spans="1:74" s="1" customFormat="1" ht="12" customHeight="1">
      <c r="B16" s="20"/>
      <c r="C16" s="21"/>
      <c r="D16" s="28" t="s">
        <v>28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23</v>
      </c>
      <c r="AL16" s="21"/>
      <c r="AM16" s="21"/>
      <c r="AN16" s="26" t="s">
        <v>1</v>
      </c>
      <c r="AO16" s="21"/>
      <c r="AP16" s="21"/>
      <c r="AQ16" s="21"/>
      <c r="AR16" s="19"/>
      <c r="BE16" s="264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29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25</v>
      </c>
      <c r="AL17" s="21"/>
      <c r="AM17" s="21"/>
      <c r="AN17" s="26" t="s">
        <v>1</v>
      </c>
      <c r="AO17" s="21"/>
      <c r="AP17" s="21"/>
      <c r="AQ17" s="21"/>
      <c r="AR17" s="19"/>
      <c r="BE17" s="264"/>
      <c r="BS17" s="16" t="s">
        <v>30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64"/>
      <c r="BS18" s="16" t="s">
        <v>31</v>
      </c>
    </row>
    <row r="19" spans="1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23</v>
      </c>
      <c r="AL19" s="21"/>
      <c r="AM19" s="21"/>
      <c r="AN19" s="26" t="s">
        <v>1</v>
      </c>
      <c r="AO19" s="21"/>
      <c r="AP19" s="21"/>
      <c r="AQ19" s="21"/>
      <c r="AR19" s="19"/>
      <c r="BE19" s="264"/>
      <c r="BS19" s="16" t="s">
        <v>31</v>
      </c>
    </row>
    <row r="20" spans="1:71" s="1" customFormat="1" ht="18.399999999999999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25</v>
      </c>
      <c r="AL20" s="21"/>
      <c r="AM20" s="21"/>
      <c r="AN20" s="26" t="s">
        <v>1</v>
      </c>
      <c r="AO20" s="21"/>
      <c r="AP20" s="21"/>
      <c r="AQ20" s="21"/>
      <c r="AR20" s="19"/>
      <c r="BE20" s="264"/>
      <c r="BS20" s="16" t="s">
        <v>30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64"/>
    </row>
    <row r="22" spans="1:71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64"/>
    </row>
    <row r="23" spans="1:71" s="1" customFormat="1" ht="16.5" customHeight="1">
      <c r="B23" s="20"/>
      <c r="C23" s="21"/>
      <c r="D23" s="21"/>
      <c r="E23" s="290" t="s">
        <v>1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1"/>
      <c r="AP23" s="21"/>
      <c r="AQ23" s="21"/>
      <c r="AR23" s="19"/>
      <c r="BE23" s="264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64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64"/>
    </row>
    <row r="26" spans="1:71" s="2" customFormat="1" ht="25.9" customHeight="1">
      <c r="A26" s="33"/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66">
        <f>ROUND(AG94,2)</f>
        <v>0</v>
      </c>
      <c r="AL26" s="267"/>
      <c r="AM26" s="267"/>
      <c r="AN26" s="267"/>
      <c r="AO26" s="267"/>
      <c r="AP26" s="35"/>
      <c r="AQ26" s="35"/>
      <c r="AR26" s="38"/>
      <c r="BE26" s="264"/>
    </row>
    <row r="27" spans="1:71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64"/>
    </row>
    <row r="28" spans="1:71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1" t="s">
        <v>36</v>
      </c>
      <c r="M28" s="291"/>
      <c r="N28" s="291"/>
      <c r="O28" s="291"/>
      <c r="P28" s="291"/>
      <c r="Q28" s="35"/>
      <c r="R28" s="35"/>
      <c r="S28" s="35"/>
      <c r="T28" s="35"/>
      <c r="U28" s="35"/>
      <c r="V28" s="35"/>
      <c r="W28" s="291" t="s">
        <v>37</v>
      </c>
      <c r="X28" s="291"/>
      <c r="Y28" s="291"/>
      <c r="Z28" s="291"/>
      <c r="AA28" s="291"/>
      <c r="AB28" s="291"/>
      <c r="AC28" s="291"/>
      <c r="AD28" s="291"/>
      <c r="AE28" s="291"/>
      <c r="AF28" s="35"/>
      <c r="AG28" s="35"/>
      <c r="AH28" s="35"/>
      <c r="AI28" s="35"/>
      <c r="AJ28" s="35"/>
      <c r="AK28" s="291" t="s">
        <v>38</v>
      </c>
      <c r="AL28" s="291"/>
      <c r="AM28" s="291"/>
      <c r="AN28" s="291"/>
      <c r="AO28" s="291"/>
      <c r="AP28" s="35"/>
      <c r="AQ28" s="35"/>
      <c r="AR28" s="38"/>
      <c r="BE28" s="264"/>
    </row>
    <row r="29" spans="1:71" s="3" customFormat="1" ht="14.45" customHeight="1">
      <c r="B29" s="39"/>
      <c r="C29" s="40"/>
      <c r="D29" s="28" t="s">
        <v>39</v>
      </c>
      <c r="E29" s="40"/>
      <c r="F29" s="28" t="s">
        <v>40</v>
      </c>
      <c r="G29" s="40"/>
      <c r="H29" s="40"/>
      <c r="I29" s="40"/>
      <c r="J29" s="40"/>
      <c r="K29" s="40"/>
      <c r="L29" s="292">
        <v>0.2</v>
      </c>
      <c r="M29" s="269"/>
      <c r="N29" s="269"/>
      <c r="O29" s="269"/>
      <c r="P29" s="269"/>
      <c r="Q29" s="40"/>
      <c r="R29" s="40"/>
      <c r="S29" s="40"/>
      <c r="T29" s="40"/>
      <c r="U29" s="40"/>
      <c r="V29" s="40"/>
      <c r="W29" s="268">
        <f>ROUND(AZ94, 2)</f>
        <v>0</v>
      </c>
      <c r="X29" s="269"/>
      <c r="Y29" s="269"/>
      <c r="Z29" s="269"/>
      <c r="AA29" s="269"/>
      <c r="AB29" s="269"/>
      <c r="AC29" s="269"/>
      <c r="AD29" s="269"/>
      <c r="AE29" s="269"/>
      <c r="AF29" s="40"/>
      <c r="AG29" s="40"/>
      <c r="AH29" s="40"/>
      <c r="AI29" s="40"/>
      <c r="AJ29" s="40"/>
      <c r="AK29" s="268">
        <f>ROUND(AV94, 2)</f>
        <v>0</v>
      </c>
      <c r="AL29" s="269"/>
      <c r="AM29" s="269"/>
      <c r="AN29" s="269"/>
      <c r="AO29" s="269"/>
      <c r="AP29" s="40"/>
      <c r="AQ29" s="40"/>
      <c r="AR29" s="41"/>
      <c r="BE29" s="265"/>
    </row>
    <row r="30" spans="1:71" s="3" customFormat="1" ht="14.45" customHeight="1">
      <c r="B30" s="39"/>
      <c r="C30" s="40"/>
      <c r="D30" s="40"/>
      <c r="E30" s="40"/>
      <c r="F30" s="28" t="s">
        <v>41</v>
      </c>
      <c r="G30" s="40"/>
      <c r="H30" s="40"/>
      <c r="I30" s="40"/>
      <c r="J30" s="40"/>
      <c r="K30" s="40"/>
      <c r="L30" s="292">
        <v>0.2</v>
      </c>
      <c r="M30" s="269"/>
      <c r="N30" s="269"/>
      <c r="O30" s="269"/>
      <c r="P30" s="269"/>
      <c r="Q30" s="40"/>
      <c r="R30" s="40"/>
      <c r="S30" s="40"/>
      <c r="T30" s="40"/>
      <c r="U30" s="40"/>
      <c r="V30" s="40"/>
      <c r="W30" s="268">
        <f>ROUND(BA94, 2)</f>
        <v>0</v>
      </c>
      <c r="X30" s="269"/>
      <c r="Y30" s="269"/>
      <c r="Z30" s="269"/>
      <c r="AA30" s="269"/>
      <c r="AB30" s="269"/>
      <c r="AC30" s="269"/>
      <c r="AD30" s="269"/>
      <c r="AE30" s="269"/>
      <c r="AF30" s="40"/>
      <c r="AG30" s="40"/>
      <c r="AH30" s="40"/>
      <c r="AI30" s="40"/>
      <c r="AJ30" s="40"/>
      <c r="AK30" s="268">
        <f>ROUND(AW94, 2)</f>
        <v>0</v>
      </c>
      <c r="AL30" s="269"/>
      <c r="AM30" s="269"/>
      <c r="AN30" s="269"/>
      <c r="AO30" s="269"/>
      <c r="AP30" s="40"/>
      <c r="AQ30" s="40"/>
      <c r="AR30" s="41"/>
      <c r="BE30" s="265"/>
    </row>
    <row r="31" spans="1:71" s="3" customFormat="1" ht="14.45" hidden="1" customHeight="1">
      <c r="B31" s="39"/>
      <c r="C31" s="40"/>
      <c r="D31" s="40"/>
      <c r="E31" s="40"/>
      <c r="F31" s="28" t="s">
        <v>42</v>
      </c>
      <c r="G31" s="40"/>
      <c r="H31" s="40"/>
      <c r="I31" s="40"/>
      <c r="J31" s="40"/>
      <c r="K31" s="40"/>
      <c r="L31" s="292">
        <v>0.2</v>
      </c>
      <c r="M31" s="269"/>
      <c r="N31" s="269"/>
      <c r="O31" s="269"/>
      <c r="P31" s="269"/>
      <c r="Q31" s="40"/>
      <c r="R31" s="40"/>
      <c r="S31" s="40"/>
      <c r="T31" s="40"/>
      <c r="U31" s="40"/>
      <c r="V31" s="40"/>
      <c r="W31" s="268">
        <f>ROUND(BB94, 2)</f>
        <v>0</v>
      </c>
      <c r="X31" s="269"/>
      <c r="Y31" s="269"/>
      <c r="Z31" s="269"/>
      <c r="AA31" s="269"/>
      <c r="AB31" s="269"/>
      <c r="AC31" s="269"/>
      <c r="AD31" s="269"/>
      <c r="AE31" s="269"/>
      <c r="AF31" s="40"/>
      <c r="AG31" s="40"/>
      <c r="AH31" s="40"/>
      <c r="AI31" s="40"/>
      <c r="AJ31" s="40"/>
      <c r="AK31" s="268">
        <v>0</v>
      </c>
      <c r="AL31" s="269"/>
      <c r="AM31" s="269"/>
      <c r="AN31" s="269"/>
      <c r="AO31" s="269"/>
      <c r="AP31" s="40"/>
      <c r="AQ31" s="40"/>
      <c r="AR31" s="41"/>
      <c r="BE31" s="265"/>
    </row>
    <row r="32" spans="1:71" s="3" customFormat="1" ht="14.45" hidden="1" customHeight="1">
      <c r="B32" s="39"/>
      <c r="C32" s="40"/>
      <c r="D32" s="40"/>
      <c r="E32" s="40"/>
      <c r="F32" s="28" t="s">
        <v>43</v>
      </c>
      <c r="G32" s="40"/>
      <c r="H32" s="40"/>
      <c r="I32" s="40"/>
      <c r="J32" s="40"/>
      <c r="K32" s="40"/>
      <c r="L32" s="292">
        <v>0.2</v>
      </c>
      <c r="M32" s="269"/>
      <c r="N32" s="269"/>
      <c r="O32" s="269"/>
      <c r="P32" s="269"/>
      <c r="Q32" s="40"/>
      <c r="R32" s="40"/>
      <c r="S32" s="40"/>
      <c r="T32" s="40"/>
      <c r="U32" s="40"/>
      <c r="V32" s="40"/>
      <c r="W32" s="268">
        <f>ROUND(BC94, 2)</f>
        <v>0</v>
      </c>
      <c r="X32" s="269"/>
      <c r="Y32" s="269"/>
      <c r="Z32" s="269"/>
      <c r="AA32" s="269"/>
      <c r="AB32" s="269"/>
      <c r="AC32" s="269"/>
      <c r="AD32" s="269"/>
      <c r="AE32" s="269"/>
      <c r="AF32" s="40"/>
      <c r="AG32" s="40"/>
      <c r="AH32" s="40"/>
      <c r="AI32" s="40"/>
      <c r="AJ32" s="40"/>
      <c r="AK32" s="268">
        <v>0</v>
      </c>
      <c r="AL32" s="269"/>
      <c r="AM32" s="269"/>
      <c r="AN32" s="269"/>
      <c r="AO32" s="269"/>
      <c r="AP32" s="40"/>
      <c r="AQ32" s="40"/>
      <c r="AR32" s="41"/>
      <c r="BE32" s="265"/>
    </row>
    <row r="33" spans="1:57" s="3" customFormat="1" ht="14.45" hidden="1" customHeight="1">
      <c r="B33" s="39"/>
      <c r="C33" s="40"/>
      <c r="D33" s="40"/>
      <c r="E33" s="40"/>
      <c r="F33" s="28" t="s">
        <v>44</v>
      </c>
      <c r="G33" s="40"/>
      <c r="H33" s="40"/>
      <c r="I33" s="40"/>
      <c r="J33" s="40"/>
      <c r="K33" s="40"/>
      <c r="L33" s="292">
        <v>0</v>
      </c>
      <c r="M33" s="269"/>
      <c r="N33" s="269"/>
      <c r="O33" s="269"/>
      <c r="P33" s="269"/>
      <c r="Q33" s="40"/>
      <c r="R33" s="40"/>
      <c r="S33" s="40"/>
      <c r="T33" s="40"/>
      <c r="U33" s="40"/>
      <c r="V33" s="40"/>
      <c r="W33" s="268">
        <f>ROUND(BD94, 2)</f>
        <v>0</v>
      </c>
      <c r="X33" s="269"/>
      <c r="Y33" s="269"/>
      <c r="Z33" s="269"/>
      <c r="AA33" s="269"/>
      <c r="AB33" s="269"/>
      <c r="AC33" s="269"/>
      <c r="AD33" s="269"/>
      <c r="AE33" s="269"/>
      <c r="AF33" s="40"/>
      <c r="AG33" s="40"/>
      <c r="AH33" s="40"/>
      <c r="AI33" s="40"/>
      <c r="AJ33" s="40"/>
      <c r="AK33" s="268">
        <v>0</v>
      </c>
      <c r="AL33" s="269"/>
      <c r="AM33" s="269"/>
      <c r="AN33" s="269"/>
      <c r="AO33" s="269"/>
      <c r="AP33" s="40"/>
      <c r="AQ33" s="40"/>
      <c r="AR33" s="41"/>
      <c r="BE33" s="265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64"/>
    </row>
    <row r="35" spans="1:57" s="2" customFormat="1" ht="25.9" customHeight="1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303" t="s">
        <v>47</v>
      </c>
      <c r="Y35" s="271"/>
      <c r="Z35" s="271"/>
      <c r="AA35" s="271"/>
      <c r="AB35" s="271"/>
      <c r="AC35" s="44"/>
      <c r="AD35" s="44"/>
      <c r="AE35" s="44"/>
      <c r="AF35" s="44"/>
      <c r="AG35" s="44"/>
      <c r="AH35" s="44"/>
      <c r="AI35" s="44"/>
      <c r="AJ35" s="44"/>
      <c r="AK35" s="270">
        <f>SUM(AK26:AK33)</f>
        <v>0</v>
      </c>
      <c r="AL35" s="271"/>
      <c r="AM35" s="271"/>
      <c r="AN35" s="271"/>
      <c r="AO35" s="272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1:57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7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7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7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5" customHeight="1">
      <c r="B49" s="46"/>
      <c r="C49" s="47"/>
      <c r="D49" s="48" t="s">
        <v>48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49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1:57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50</v>
      </c>
      <c r="AI60" s="37"/>
      <c r="AJ60" s="37"/>
      <c r="AK60" s="37"/>
      <c r="AL60" s="37"/>
      <c r="AM60" s="51" t="s">
        <v>51</v>
      </c>
      <c r="AN60" s="37"/>
      <c r="AO60" s="37"/>
      <c r="AP60" s="35"/>
      <c r="AQ60" s="35"/>
      <c r="AR60" s="38"/>
      <c r="BE60" s="33"/>
    </row>
    <row r="61" spans="1:57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53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1:57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50</v>
      </c>
      <c r="AI75" s="37"/>
      <c r="AJ75" s="37"/>
      <c r="AK75" s="37"/>
      <c r="AL75" s="37"/>
      <c r="AM75" s="51" t="s">
        <v>51</v>
      </c>
      <c r="AN75" s="37"/>
      <c r="AO75" s="37"/>
      <c r="AP75" s="35"/>
      <c r="AQ75" s="35"/>
      <c r="AR75" s="38"/>
      <c r="BE75" s="33"/>
    </row>
    <row r="76" spans="1:57" s="2" customForma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90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90" s="2" customFormat="1" ht="24.95" customHeight="1">
      <c r="A82" s="33"/>
      <c r="B82" s="34"/>
      <c r="C82" s="22" t="s">
        <v>54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90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1:90" s="4" customFormat="1" ht="12" customHeight="1">
      <c r="B84" s="57"/>
      <c r="C84" s="28" t="s">
        <v>11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ZS3druzinaWC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1:90" s="5" customFormat="1" ht="36.950000000000003" customHeight="1">
      <c r="B85" s="60"/>
      <c r="C85" s="61" t="s">
        <v>14</v>
      </c>
      <c r="D85" s="62"/>
      <c r="E85" s="62"/>
      <c r="F85" s="62"/>
      <c r="G85" s="62"/>
      <c r="H85" s="62"/>
      <c r="I85" s="62"/>
      <c r="J85" s="62"/>
      <c r="K85" s="62"/>
      <c r="L85" s="276" t="str">
        <f>K6</f>
        <v>Opravy  WC na 1 NP v budove družiny ZŠ Radovana Kaufmana</v>
      </c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P85" s="62"/>
      <c r="AQ85" s="62"/>
      <c r="AR85" s="63"/>
    </row>
    <row r="86" spans="1:90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90" s="2" customFormat="1" ht="12" customHeight="1">
      <c r="A87" s="33"/>
      <c r="B87" s="34"/>
      <c r="C87" s="28" t="s">
        <v>18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Partizánske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20</v>
      </c>
      <c r="AJ87" s="35"/>
      <c r="AK87" s="35"/>
      <c r="AL87" s="35"/>
      <c r="AM87" s="278" t="str">
        <f>IF(AN8= "","",AN8)</f>
        <v>10. 10. 2019</v>
      </c>
      <c r="AN87" s="278"/>
      <c r="AO87" s="35"/>
      <c r="AP87" s="35"/>
      <c r="AQ87" s="35"/>
      <c r="AR87" s="38"/>
      <c r="BE87" s="33"/>
    </row>
    <row r="88" spans="1:90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90" s="2" customFormat="1" ht="15.2" customHeight="1">
      <c r="A89" s="33"/>
      <c r="B89" s="34"/>
      <c r="C89" s="28" t="s">
        <v>22</v>
      </c>
      <c r="D89" s="35"/>
      <c r="E89" s="35"/>
      <c r="F89" s="35"/>
      <c r="G89" s="35"/>
      <c r="H89" s="35"/>
      <c r="I89" s="35"/>
      <c r="J89" s="35"/>
      <c r="K89" s="35"/>
      <c r="L89" s="58" t="str">
        <f>IF(E11= "","",E11)</f>
        <v>ZŠ Radovana Kaufmana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28</v>
      </c>
      <c r="AJ89" s="35"/>
      <c r="AK89" s="35"/>
      <c r="AL89" s="35"/>
      <c r="AM89" s="274" t="str">
        <f>IF(E17="","",E17)</f>
        <v xml:space="preserve"> </v>
      </c>
      <c r="AN89" s="275"/>
      <c r="AO89" s="275"/>
      <c r="AP89" s="275"/>
      <c r="AQ89" s="35"/>
      <c r="AR89" s="38"/>
      <c r="AS89" s="279" t="s">
        <v>55</v>
      </c>
      <c r="AT89" s="280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90" s="2" customFormat="1" ht="15.2" customHeight="1">
      <c r="A90" s="33"/>
      <c r="B90" s="34"/>
      <c r="C90" s="28" t="s">
        <v>26</v>
      </c>
      <c r="D90" s="35"/>
      <c r="E90" s="35"/>
      <c r="F90" s="35"/>
      <c r="G90" s="35"/>
      <c r="H90" s="35"/>
      <c r="I90" s="35"/>
      <c r="J90" s="35"/>
      <c r="K90" s="35"/>
      <c r="L90" s="58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32</v>
      </c>
      <c r="AJ90" s="35"/>
      <c r="AK90" s="35"/>
      <c r="AL90" s="35"/>
      <c r="AM90" s="274" t="str">
        <f>IF(E20="","",E20)</f>
        <v>Ing. Peter Ridzik</v>
      </c>
      <c r="AN90" s="275"/>
      <c r="AO90" s="275"/>
      <c r="AP90" s="275"/>
      <c r="AQ90" s="35"/>
      <c r="AR90" s="38"/>
      <c r="AS90" s="281"/>
      <c r="AT90" s="282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90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83"/>
      <c r="AT91" s="284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90" s="2" customFormat="1" ht="29.25" customHeight="1">
      <c r="A92" s="33"/>
      <c r="B92" s="34"/>
      <c r="C92" s="302" t="s">
        <v>56</v>
      </c>
      <c r="D92" s="294"/>
      <c r="E92" s="294"/>
      <c r="F92" s="294"/>
      <c r="G92" s="294"/>
      <c r="H92" s="72"/>
      <c r="I92" s="295" t="s">
        <v>57</v>
      </c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  <c r="AB92" s="294"/>
      <c r="AC92" s="294"/>
      <c r="AD92" s="294"/>
      <c r="AE92" s="294"/>
      <c r="AF92" s="294"/>
      <c r="AG92" s="293" t="s">
        <v>58</v>
      </c>
      <c r="AH92" s="294"/>
      <c r="AI92" s="294"/>
      <c r="AJ92" s="294"/>
      <c r="AK92" s="294"/>
      <c r="AL92" s="294"/>
      <c r="AM92" s="294"/>
      <c r="AN92" s="295" t="s">
        <v>59</v>
      </c>
      <c r="AO92" s="294"/>
      <c r="AP92" s="296"/>
      <c r="AQ92" s="73" t="s">
        <v>60</v>
      </c>
      <c r="AR92" s="38"/>
      <c r="AS92" s="74" t="s">
        <v>61</v>
      </c>
      <c r="AT92" s="75" t="s">
        <v>62</v>
      </c>
      <c r="AU92" s="75" t="s">
        <v>63</v>
      </c>
      <c r="AV92" s="75" t="s">
        <v>64</v>
      </c>
      <c r="AW92" s="75" t="s">
        <v>65</v>
      </c>
      <c r="AX92" s="75" t="s">
        <v>66</v>
      </c>
      <c r="AY92" s="75" t="s">
        <v>67</v>
      </c>
      <c r="AZ92" s="75" t="s">
        <v>68</v>
      </c>
      <c r="BA92" s="75" t="s">
        <v>69</v>
      </c>
      <c r="BB92" s="75" t="s">
        <v>70</v>
      </c>
      <c r="BC92" s="75" t="s">
        <v>71</v>
      </c>
      <c r="BD92" s="76" t="s">
        <v>72</v>
      </c>
      <c r="BE92" s="33"/>
    </row>
    <row r="93" spans="1:90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1:90" s="6" customFormat="1" ht="32.450000000000003" customHeight="1">
      <c r="B94" s="80"/>
      <c r="C94" s="81" t="s">
        <v>73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300">
        <f>ROUND(AG95,2)</f>
        <v>0</v>
      </c>
      <c r="AH94" s="300"/>
      <c r="AI94" s="300"/>
      <c r="AJ94" s="300"/>
      <c r="AK94" s="300"/>
      <c r="AL94" s="300"/>
      <c r="AM94" s="300"/>
      <c r="AN94" s="301">
        <f>SUM(AG94,AT94)</f>
        <v>0</v>
      </c>
      <c r="AO94" s="301"/>
      <c r="AP94" s="301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74</v>
      </c>
      <c r="BT94" s="90" t="s">
        <v>75</v>
      </c>
      <c r="BV94" s="90" t="s">
        <v>76</v>
      </c>
      <c r="BW94" s="90" t="s">
        <v>5</v>
      </c>
      <c r="BX94" s="90" t="s">
        <v>77</v>
      </c>
      <c r="CL94" s="90" t="s">
        <v>1</v>
      </c>
    </row>
    <row r="95" spans="1:90" s="7" customFormat="1" ht="27" customHeight="1">
      <c r="A95" s="91" t="s">
        <v>78</v>
      </c>
      <c r="B95" s="92"/>
      <c r="C95" s="93"/>
      <c r="D95" s="299" t="s">
        <v>12</v>
      </c>
      <c r="E95" s="299"/>
      <c r="F95" s="299"/>
      <c r="G95" s="299"/>
      <c r="H95" s="299"/>
      <c r="I95" s="94"/>
      <c r="J95" s="299" t="s">
        <v>15</v>
      </c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7">
        <f>'ZS3druzinaWC - Opravy  WC...'!J30</f>
        <v>0</v>
      </c>
      <c r="AH95" s="298"/>
      <c r="AI95" s="298"/>
      <c r="AJ95" s="298"/>
      <c r="AK95" s="298"/>
      <c r="AL95" s="298"/>
      <c r="AM95" s="298"/>
      <c r="AN95" s="297">
        <f>SUM(AG95,AT95)</f>
        <v>0</v>
      </c>
      <c r="AO95" s="298"/>
      <c r="AP95" s="298"/>
      <c r="AQ95" s="95" t="s">
        <v>79</v>
      </c>
      <c r="AR95" s="96"/>
      <c r="AS95" s="97">
        <v>0</v>
      </c>
      <c r="AT95" s="98">
        <f>ROUND(SUM(AV95:AW95),2)</f>
        <v>0</v>
      </c>
      <c r="AU95" s="99">
        <f>'ZS3druzinaWC - Opravy  WC...'!P139</f>
        <v>0</v>
      </c>
      <c r="AV95" s="98">
        <f>'ZS3druzinaWC - Opravy  WC...'!J33</f>
        <v>0</v>
      </c>
      <c r="AW95" s="98">
        <f>'ZS3druzinaWC - Opravy  WC...'!J34</f>
        <v>0</v>
      </c>
      <c r="AX95" s="98">
        <f>'ZS3druzinaWC - Opravy  WC...'!J35</f>
        <v>0</v>
      </c>
      <c r="AY95" s="98">
        <f>'ZS3druzinaWC - Opravy  WC...'!J36</f>
        <v>0</v>
      </c>
      <c r="AZ95" s="98">
        <f>'ZS3druzinaWC - Opravy  WC...'!F33</f>
        <v>0</v>
      </c>
      <c r="BA95" s="98">
        <f>'ZS3druzinaWC - Opravy  WC...'!F34</f>
        <v>0</v>
      </c>
      <c r="BB95" s="98">
        <f>'ZS3druzinaWC - Opravy  WC...'!F35</f>
        <v>0</v>
      </c>
      <c r="BC95" s="98">
        <f>'ZS3druzinaWC - Opravy  WC...'!F36</f>
        <v>0</v>
      </c>
      <c r="BD95" s="100">
        <f>'ZS3druzinaWC - Opravy  WC...'!F37</f>
        <v>0</v>
      </c>
      <c r="BT95" s="101" t="s">
        <v>80</v>
      </c>
      <c r="BU95" s="101" t="s">
        <v>81</v>
      </c>
      <c r="BV95" s="101" t="s">
        <v>76</v>
      </c>
      <c r="BW95" s="101" t="s">
        <v>5</v>
      </c>
      <c r="BX95" s="101" t="s">
        <v>77</v>
      </c>
      <c r="CL95" s="101" t="s">
        <v>1</v>
      </c>
    </row>
    <row r="96" spans="1:90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WukUHrgVG6UsJs/6YyRhi4i21U2hpFKBFq4BBr+titDqSVsLXIS/qBNXVhLem+RZpQZE0qPBFzeOZMRVt0/1UA==" saltValue="dSEZxH8pbFFxRcmW4j4rhNehCXUowreJxNwuc7xdq0bzCFb+8UUIlE2X2SeoBfPwJixzt+HFkHRt/c7+eHs0Tw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X35:AB35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ZS3druzinaWC - Opravy  WC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9"/>
  <sheetViews>
    <sheetView showGridLines="0" tabSelected="1" topLeftCell="A13" workbookViewId="0">
      <selection activeCell="I148" sqref="I14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2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5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75</v>
      </c>
    </row>
    <row r="4" spans="1:46" s="1" customFormat="1" ht="24.95" customHeight="1">
      <c r="B4" s="19"/>
      <c r="D4" s="106" t="s">
        <v>82</v>
      </c>
      <c r="I4" s="102"/>
      <c r="L4" s="19"/>
      <c r="M4" s="107" t="s">
        <v>9</v>
      </c>
      <c r="AT4" s="16" t="s">
        <v>4</v>
      </c>
    </row>
    <row r="5" spans="1:46" s="1" customFormat="1" ht="6.95" customHeight="1">
      <c r="B5" s="19"/>
      <c r="I5" s="102"/>
      <c r="L5" s="19"/>
    </row>
    <row r="6" spans="1:46" s="2" customFormat="1" ht="12" customHeight="1">
      <c r="A6" s="33"/>
      <c r="B6" s="38"/>
      <c r="C6" s="33"/>
      <c r="D6" s="108" t="s">
        <v>14</v>
      </c>
      <c r="E6" s="33"/>
      <c r="F6" s="33"/>
      <c r="G6" s="33"/>
      <c r="H6" s="33"/>
      <c r="I6" s="109"/>
      <c r="J6" s="33"/>
      <c r="K6" s="33"/>
      <c r="L6" s="5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46" s="2" customFormat="1" ht="16.5" customHeight="1">
      <c r="A7" s="33"/>
      <c r="B7" s="38"/>
      <c r="C7" s="33"/>
      <c r="D7" s="33"/>
      <c r="E7" s="305" t="s">
        <v>15</v>
      </c>
      <c r="F7" s="306"/>
      <c r="G7" s="306"/>
      <c r="H7" s="306"/>
      <c r="I7" s="109"/>
      <c r="J7" s="33"/>
      <c r="K7" s="33"/>
      <c r="L7" s="5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46" s="2" customFormat="1">
      <c r="A8" s="33"/>
      <c r="B8" s="38"/>
      <c r="C8" s="33"/>
      <c r="D8" s="33"/>
      <c r="E8" s="33"/>
      <c r="F8" s="33"/>
      <c r="G8" s="33"/>
      <c r="H8" s="33"/>
      <c r="I8" s="109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2" customHeight="1">
      <c r="A9" s="33"/>
      <c r="B9" s="38"/>
      <c r="C9" s="33"/>
      <c r="D9" s="108" t="s">
        <v>16</v>
      </c>
      <c r="E9" s="33"/>
      <c r="F9" s="110" t="s">
        <v>1</v>
      </c>
      <c r="G9" s="33"/>
      <c r="H9" s="33"/>
      <c r="I9" s="111" t="s">
        <v>17</v>
      </c>
      <c r="J9" s="110" t="s">
        <v>1</v>
      </c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08" t="s">
        <v>18</v>
      </c>
      <c r="E10" s="33"/>
      <c r="F10" s="110" t="s">
        <v>19</v>
      </c>
      <c r="G10" s="33"/>
      <c r="H10" s="33"/>
      <c r="I10" s="111" t="s">
        <v>20</v>
      </c>
      <c r="J10" s="112" t="str">
        <f>'Rekapitulácia stavby'!AN8</f>
        <v>10. 10. 2019</v>
      </c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109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08" t="s">
        <v>22</v>
      </c>
      <c r="E12" s="33"/>
      <c r="F12" s="33"/>
      <c r="G12" s="33"/>
      <c r="H12" s="33"/>
      <c r="I12" s="111" t="s">
        <v>23</v>
      </c>
      <c r="J12" s="110" t="s">
        <v>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8" customHeight="1">
      <c r="A13" s="33"/>
      <c r="B13" s="38"/>
      <c r="C13" s="33"/>
      <c r="D13" s="33"/>
      <c r="E13" s="110" t="s">
        <v>24</v>
      </c>
      <c r="F13" s="33"/>
      <c r="G13" s="33"/>
      <c r="H13" s="33"/>
      <c r="I13" s="111" t="s">
        <v>25</v>
      </c>
      <c r="J13" s="110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109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8"/>
      <c r="C15" s="33"/>
      <c r="D15" s="108" t="s">
        <v>26</v>
      </c>
      <c r="E15" s="33"/>
      <c r="F15" s="33"/>
      <c r="G15" s="33"/>
      <c r="H15" s="33"/>
      <c r="I15" s="111" t="s">
        <v>23</v>
      </c>
      <c r="J15" s="29" t="str">
        <f>'Rekapitulácia stavby'!AN13</f>
        <v>Vyplň údaj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8" customHeight="1">
      <c r="A16" s="33"/>
      <c r="B16" s="38"/>
      <c r="C16" s="33"/>
      <c r="D16" s="33"/>
      <c r="E16" s="307" t="str">
        <f>'Rekapitulácia stavby'!E14</f>
        <v>Vyplň údaj</v>
      </c>
      <c r="F16" s="308"/>
      <c r="G16" s="308"/>
      <c r="H16" s="308"/>
      <c r="I16" s="111" t="s">
        <v>25</v>
      </c>
      <c r="J16" s="29" t="str">
        <f>'Rekapitulácia stavby'!AN14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109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108" t="s">
        <v>28</v>
      </c>
      <c r="E18" s="33"/>
      <c r="F18" s="33"/>
      <c r="G18" s="33"/>
      <c r="H18" s="33"/>
      <c r="I18" s="111" t="s">
        <v>23</v>
      </c>
      <c r="J18" s="110" t="str">
        <f>IF('Rekapitulácia stavby'!AN16="","",'Rekapitulácia stavby'!AN16)</f>
        <v/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10" t="str">
        <f>IF('Rekapitulácia stavby'!E17="","",'Rekapitulácia stavby'!E17)</f>
        <v xml:space="preserve"> </v>
      </c>
      <c r="F19" s="33"/>
      <c r="G19" s="33"/>
      <c r="H19" s="33"/>
      <c r="I19" s="111" t="s">
        <v>25</v>
      </c>
      <c r="J19" s="110" t="str">
        <f>IF('Rekapitulácia stavby'!AN17="","",'Rekapitulácia stavby'!AN17)</f>
        <v/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109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108" t="s">
        <v>32</v>
      </c>
      <c r="E21" s="33"/>
      <c r="F21" s="33"/>
      <c r="G21" s="33"/>
      <c r="H21" s="33"/>
      <c r="I21" s="111" t="s">
        <v>23</v>
      </c>
      <c r="J21" s="110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10" t="s">
        <v>33</v>
      </c>
      <c r="F22" s="33"/>
      <c r="G22" s="33"/>
      <c r="H22" s="33"/>
      <c r="I22" s="111" t="s">
        <v>25</v>
      </c>
      <c r="J22" s="110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109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108" t="s">
        <v>34</v>
      </c>
      <c r="E24" s="33"/>
      <c r="F24" s="33"/>
      <c r="G24" s="33"/>
      <c r="H24" s="33"/>
      <c r="I24" s="109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6.5" customHeight="1">
      <c r="A25" s="113"/>
      <c r="B25" s="114"/>
      <c r="C25" s="113"/>
      <c r="D25" s="113"/>
      <c r="E25" s="309" t="s">
        <v>1</v>
      </c>
      <c r="F25" s="309"/>
      <c r="G25" s="309"/>
      <c r="H25" s="309"/>
      <c r="I25" s="115"/>
      <c r="J25" s="113"/>
      <c r="K25" s="113"/>
      <c r="L25" s="116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109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17"/>
      <c r="E27" s="117"/>
      <c r="F27" s="117"/>
      <c r="G27" s="117"/>
      <c r="H27" s="117"/>
      <c r="I27" s="118"/>
      <c r="J27" s="117"/>
      <c r="K27" s="117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4.45" customHeight="1">
      <c r="A28" s="33"/>
      <c r="B28" s="38"/>
      <c r="C28" s="33"/>
      <c r="D28" s="110" t="s">
        <v>83</v>
      </c>
      <c r="E28" s="33"/>
      <c r="F28" s="33"/>
      <c r="G28" s="33"/>
      <c r="H28" s="33"/>
      <c r="I28" s="109"/>
      <c r="J28" s="119">
        <f>J94</f>
        <v>0</v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4.45" customHeight="1">
      <c r="A29" s="33"/>
      <c r="B29" s="38"/>
      <c r="C29" s="33"/>
      <c r="D29" s="120" t="s">
        <v>84</v>
      </c>
      <c r="E29" s="33"/>
      <c r="F29" s="33"/>
      <c r="G29" s="33"/>
      <c r="H29" s="33"/>
      <c r="I29" s="109"/>
      <c r="J29" s="119">
        <f>J114</f>
        <v>0</v>
      </c>
      <c r="K29" s="3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21" t="s">
        <v>35</v>
      </c>
      <c r="E30" s="33"/>
      <c r="F30" s="33"/>
      <c r="G30" s="33"/>
      <c r="H30" s="33"/>
      <c r="I30" s="109"/>
      <c r="J30" s="122">
        <f>ROUND(J28 + J29, 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8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3" t="s">
        <v>37</v>
      </c>
      <c r="G32" s="33"/>
      <c r="H32" s="33"/>
      <c r="I32" s="124" t="s">
        <v>36</v>
      </c>
      <c r="J32" s="123" t="s">
        <v>38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5" t="s">
        <v>39</v>
      </c>
      <c r="E33" s="108" t="s">
        <v>40</v>
      </c>
      <c r="F33" s="126">
        <f>ROUND((SUM(BE114:BE121) + SUM(BE139:BE338)),  2)</f>
        <v>0</v>
      </c>
      <c r="G33" s="33"/>
      <c r="H33" s="33"/>
      <c r="I33" s="127">
        <v>0.2</v>
      </c>
      <c r="J33" s="126">
        <f>ROUND(((SUM(BE114:BE121) + SUM(BE139:BE338))*I33),  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8" t="s">
        <v>41</v>
      </c>
      <c r="F34" s="126">
        <f>ROUND((SUM(BF114:BF121) + SUM(BF139:BF338)),  2)</f>
        <v>0</v>
      </c>
      <c r="G34" s="33"/>
      <c r="H34" s="33"/>
      <c r="I34" s="127">
        <v>0.2</v>
      </c>
      <c r="J34" s="126">
        <f>ROUND(((SUM(BF114:BF121) + SUM(BF139:BF338))*I34),  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8"/>
      <c r="C35" s="33"/>
      <c r="D35" s="33"/>
      <c r="E35" s="108" t="s">
        <v>42</v>
      </c>
      <c r="F35" s="126">
        <f>ROUND((SUM(BG114:BG121) + SUM(BG139:BG338)),  2)</f>
        <v>0</v>
      </c>
      <c r="G35" s="33"/>
      <c r="H35" s="33"/>
      <c r="I35" s="127">
        <v>0.2</v>
      </c>
      <c r="J35" s="126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8"/>
      <c r="C36" s="33"/>
      <c r="D36" s="33"/>
      <c r="E36" s="108" t="s">
        <v>43</v>
      </c>
      <c r="F36" s="126">
        <f>ROUND((SUM(BH114:BH121) + SUM(BH139:BH338)),  2)</f>
        <v>0</v>
      </c>
      <c r="G36" s="33"/>
      <c r="H36" s="33"/>
      <c r="I36" s="127">
        <v>0.2</v>
      </c>
      <c r="J36" s="126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08" t="s">
        <v>44</v>
      </c>
      <c r="F37" s="126">
        <f>ROUND((SUM(BI114:BI121) + SUM(BI139:BI338)),  2)</f>
        <v>0</v>
      </c>
      <c r="G37" s="33"/>
      <c r="H37" s="33"/>
      <c r="I37" s="127">
        <v>0</v>
      </c>
      <c r="J37" s="126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109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8"/>
      <c r="D39" s="129" t="s">
        <v>45</v>
      </c>
      <c r="E39" s="130"/>
      <c r="F39" s="130"/>
      <c r="G39" s="131" t="s">
        <v>46</v>
      </c>
      <c r="H39" s="132" t="s">
        <v>47</v>
      </c>
      <c r="I39" s="133"/>
      <c r="J39" s="134">
        <f>SUM(J30:J37)</f>
        <v>0</v>
      </c>
      <c r="K39" s="135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109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19"/>
      <c r="I41" s="102"/>
      <c r="L41" s="19"/>
    </row>
    <row r="42" spans="1:31" s="1" customFormat="1" ht="14.45" customHeight="1">
      <c r="B42" s="19"/>
      <c r="I42" s="102"/>
      <c r="L42" s="19"/>
    </row>
    <row r="43" spans="1:31" s="1" customFormat="1" ht="14.45" customHeight="1">
      <c r="B43" s="19"/>
      <c r="I43" s="102"/>
      <c r="L43" s="19"/>
    </row>
    <row r="44" spans="1:31" s="1" customFormat="1" ht="14.45" customHeight="1">
      <c r="B44" s="19"/>
      <c r="I44" s="102"/>
      <c r="L44" s="19"/>
    </row>
    <row r="45" spans="1:31" s="1" customFormat="1" ht="14.45" customHeight="1">
      <c r="B45" s="19"/>
      <c r="I45" s="102"/>
      <c r="L45" s="19"/>
    </row>
    <row r="46" spans="1:31" s="1" customFormat="1" ht="14.45" customHeight="1">
      <c r="B46" s="19"/>
      <c r="I46" s="102"/>
      <c r="L46" s="19"/>
    </row>
    <row r="47" spans="1:31" s="1" customFormat="1" ht="14.45" customHeight="1">
      <c r="B47" s="19"/>
      <c r="I47" s="102"/>
      <c r="L47" s="19"/>
    </row>
    <row r="48" spans="1:31" s="1" customFormat="1" ht="14.45" customHeight="1">
      <c r="B48" s="19"/>
      <c r="I48" s="102"/>
      <c r="L48" s="19"/>
    </row>
    <row r="49" spans="1:31" s="1" customFormat="1" ht="14.45" customHeight="1">
      <c r="B49" s="19"/>
      <c r="I49" s="102"/>
      <c r="L49" s="19"/>
    </row>
    <row r="50" spans="1:31" s="2" customFormat="1" ht="14.45" customHeight="1">
      <c r="B50" s="50"/>
      <c r="D50" s="136" t="s">
        <v>48</v>
      </c>
      <c r="E50" s="137"/>
      <c r="F50" s="137"/>
      <c r="G50" s="136" t="s">
        <v>49</v>
      </c>
      <c r="H50" s="137"/>
      <c r="I50" s="138"/>
      <c r="J50" s="137"/>
      <c r="K50" s="137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2"/>
      <c r="J61" s="143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36" t="s">
        <v>52</v>
      </c>
      <c r="E65" s="144"/>
      <c r="F65" s="144"/>
      <c r="G65" s="136" t="s">
        <v>53</v>
      </c>
      <c r="H65" s="144"/>
      <c r="I65" s="145"/>
      <c r="J65" s="144"/>
      <c r="K65" s="144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2"/>
      <c r="J76" s="143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85</v>
      </c>
      <c r="D82" s="35"/>
      <c r="E82" s="35"/>
      <c r="F82" s="35"/>
      <c r="G82" s="35"/>
      <c r="H82" s="35"/>
      <c r="I82" s="109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09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5"/>
      <c r="E84" s="35"/>
      <c r="F84" s="35"/>
      <c r="G84" s="35"/>
      <c r="H84" s="35"/>
      <c r="I84" s="109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5"/>
      <c r="D85" s="35"/>
      <c r="E85" s="276" t="str">
        <f>E7</f>
        <v>Opravy  WC na 1 NP v budove družiny ZŠ Radovana Kaufmana</v>
      </c>
      <c r="F85" s="304"/>
      <c r="G85" s="304"/>
      <c r="H85" s="304"/>
      <c r="I85" s="109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109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2" customHeight="1">
      <c r="A87" s="33"/>
      <c r="B87" s="34"/>
      <c r="C87" s="28" t="s">
        <v>18</v>
      </c>
      <c r="D87" s="35"/>
      <c r="E87" s="35"/>
      <c r="F87" s="26" t="str">
        <f>F10</f>
        <v>Partizánske</v>
      </c>
      <c r="G87" s="35"/>
      <c r="H87" s="35"/>
      <c r="I87" s="111" t="s">
        <v>20</v>
      </c>
      <c r="J87" s="65" t="str">
        <f>IF(J10="","",J10)</f>
        <v>10. 10. 2019</v>
      </c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09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5.2" customHeight="1">
      <c r="A89" s="33"/>
      <c r="B89" s="34"/>
      <c r="C89" s="28" t="s">
        <v>22</v>
      </c>
      <c r="D89" s="35"/>
      <c r="E89" s="35"/>
      <c r="F89" s="26" t="str">
        <f>E13</f>
        <v>ZŠ Radovana Kaufmana</v>
      </c>
      <c r="G89" s="35"/>
      <c r="H89" s="35"/>
      <c r="I89" s="111" t="s">
        <v>28</v>
      </c>
      <c r="J89" s="31" t="str">
        <f>E19</f>
        <v xml:space="preserve"> 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15.2" customHeight="1">
      <c r="A90" s="33"/>
      <c r="B90" s="34"/>
      <c r="C90" s="28" t="s">
        <v>26</v>
      </c>
      <c r="D90" s="35"/>
      <c r="E90" s="35"/>
      <c r="F90" s="26" t="str">
        <f>IF(E16="","",E16)</f>
        <v>Vyplň údaj</v>
      </c>
      <c r="G90" s="35"/>
      <c r="H90" s="35"/>
      <c r="I90" s="111" t="s">
        <v>32</v>
      </c>
      <c r="J90" s="31" t="str">
        <f>E22</f>
        <v>Ing. Peter Ridzik</v>
      </c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0.35" customHeight="1">
      <c r="A91" s="33"/>
      <c r="B91" s="34"/>
      <c r="C91" s="35"/>
      <c r="D91" s="35"/>
      <c r="E91" s="35"/>
      <c r="F91" s="35"/>
      <c r="G91" s="35"/>
      <c r="H91" s="35"/>
      <c r="I91" s="109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29.25" customHeight="1">
      <c r="A92" s="33"/>
      <c r="B92" s="34"/>
      <c r="C92" s="152" t="s">
        <v>86</v>
      </c>
      <c r="D92" s="153"/>
      <c r="E92" s="153"/>
      <c r="F92" s="153"/>
      <c r="G92" s="153"/>
      <c r="H92" s="153"/>
      <c r="I92" s="154"/>
      <c r="J92" s="155" t="s">
        <v>87</v>
      </c>
      <c r="K92" s="153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09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9" customHeight="1">
      <c r="A94" s="33"/>
      <c r="B94" s="34"/>
      <c r="C94" s="156" t="s">
        <v>88</v>
      </c>
      <c r="D94" s="35"/>
      <c r="E94" s="35"/>
      <c r="F94" s="35"/>
      <c r="G94" s="35"/>
      <c r="H94" s="35"/>
      <c r="I94" s="109"/>
      <c r="J94" s="83">
        <f>J139</f>
        <v>0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6" t="s">
        <v>89</v>
      </c>
    </row>
    <row r="95" spans="1:47" s="9" customFormat="1" ht="24.95" customHeight="1">
      <c r="B95" s="157"/>
      <c r="C95" s="158"/>
      <c r="D95" s="159" t="s">
        <v>90</v>
      </c>
      <c r="E95" s="160"/>
      <c r="F95" s="160"/>
      <c r="G95" s="160"/>
      <c r="H95" s="160"/>
      <c r="I95" s="161"/>
      <c r="J95" s="162">
        <f>J140</f>
        <v>0</v>
      </c>
      <c r="K95" s="158"/>
      <c r="L95" s="163"/>
    </row>
    <row r="96" spans="1:47" s="10" customFormat="1" ht="19.899999999999999" customHeight="1">
      <c r="B96" s="164"/>
      <c r="C96" s="165"/>
      <c r="D96" s="166" t="s">
        <v>91</v>
      </c>
      <c r="E96" s="167"/>
      <c r="F96" s="167"/>
      <c r="G96" s="167"/>
      <c r="H96" s="167"/>
      <c r="I96" s="168"/>
      <c r="J96" s="169">
        <f>J141</f>
        <v>0</v>
      </c>
      <c r="K96" s="165"/>
      <c r="L96" s="170"/>
    </row>
    <row r="97" spans="1:31" s="10" customFormat="1" ht="19.899999999999999" customHeight="1">
      <c r="B97" s="164"/>
      <c r="C97" s="165"/>
      <c r="D97" s="166" t="s">
        <v>92</v>
      </c>
      <c r="E97" s="167"/>
      <c r="F97" s="167"/>
      <c r="G97" s="167"/>
      <c r="H97" s="167"/>
      <c r="I97" s="168"/>
      <c r="J97" s="169">
        <f>J161</f>
        <v>0</v>
      </c>
      <c r="K97" s="165"/>
      <c r="L97" s="170"/>
    </row>
    <row r="98" spans="1:31" s="10" customFormat="1" ht="19.899999999999999" customHeight="1">
      <c r="B98" s="164"/>
      <c r="C98" s="165"/>
      <c r="D98" s="166" t="s">
        <v>93</v>
      </c>
      <c r="E98" s="167"/>
      <c r="F98" s="167"/>
      <c r="G98" s="167"/>
      <c r="H98" s="167"/>
      <c r="I98" s="168"/>
      <c r="J98" s="169">
        <f>J197</f>
        <v>0</v>
      </c>
      <c r="K98" s="165"/>
      <c r="L98" s="170"/>
    </row>
    <row r="99" spans="1:31" s="9" customFormat="1" ht="24.95" customHeight="1">
      <c r="B99" s="157"/>
      <c r="C99" s="158"/>
      <c r="D99" s="159" t="s">
        <v>94</v>
      </c>
      <c r="E99" s="160"/>
      <c r="F99" s="160"/>
      <c r="G99" s="160"/>
      <c r="H99" s="160"/>
      <c r="I99" s="161"/>
      <c r="J99" s="162">
        <f>J199</f>
        <v>0</v>
      </c>
      <c r="K99" s="158"/>
      <c r="L99" s="163"/>
    </row>
    <row r="100" spans="1:31" s="10" customFormat="1" ht="19.899999999999999" customHeight="1">
      <c r="B100" s="164"/>
      <c r="C100" s="165"/>
      <c r="D100" s="166" t="s">
        <v>95</v>
      </c>
      <c r="E100" s="167"/>
      <c r="F100" s="167"/>
      <c r="G100" s="167"/>
      <c r="H100" s="167"/>
      <c r="I100" s="168"/>
      <c r="J100" s="169">
        <f>J200</f>
        <v>0</v>
      </c>
      <c r="K100" s="165"/>
      <c r="L100" s="170"/>
    </row>
    <row r="101" spans="1:31" s="10" customFormat="1" ht="19.899999999999999" customHeight="1">
      <c r="B101" s="164"/>
      <c r="C101" s="165"/>
      <c r="D101" s="166" t="s">
        <v>96</v>
      </c>
      <c r="E101" s="167"/>
      <c r="F101" s="167"/>
      <c r="G101" s="167"/>
      <c r="H101" s="167"/>
      <c r="I101" s="168"/>
      <c r="J101" s="169">
        <f>J204</f>
        <v>0</v>
      </c>
      <c r="K101" s="165"/>
      <c r="L101" s="170"/>
    </row>
    <row r="102" spans="1:31" s="10" customFormat="1" ht="19.899999999999999" customHeight="1">
      <c r="B102" s="164"/>
      <c r="C102" s="165"/>
      <c r="D102" s="166" t="s">
        <v>97</v>
      </c>
      <c r="E102" s="167"/>
      <c r="F102" s="167"/>
      <c r="G102" s="167"/>
      <c r="H102" s="167"/>
      <c r="I102" s="168"/>
      <c r="J102" s="169">
        <f>J214</f>
        <v>0</v>
      </c>
      <c r="K102" s="165"/>
      <c r="L102" s="170"/>
    </row>
    <row r="103" spans="1:31" s="10" customFormat="1" ht="19.899999999999999" customHeight="1">
      <c r="B103" s="164"/>
      <c r="C103" s="165"/>
      <c r="D103" s="166" t="s">
        <v>98</v>
      </c>
      <c r="E103" s="167"/>
      <c r="F103" s="167"/>
      <c r="G103" s="167"/>
      <c r="H103" s="167"/>
      <c r="I103" s="168"/>
      <c r="J103" s="169">
        <f>J234</f>
        <v>0</v>
      </c>
      <c r="K103" s="165"/>
      <c r="L103" s="170"/>
    </row>
    <row r="104" spans="1:31" s="10" customFormat="1" ht="19.899999999999999" customHeight="1">
      <c r="B104" s="164"/>
      <c r="C104" s="165"/>
      <c r="D104" s="166" t="s">
        <v>99</v>
      </c>
      <c r="E104" s="167"/>
      <c r="F104" s="167"/>
      <c r="G104" s="167"/>
      <c r="H104" s="167"/>
      <c r="I104" s="168"/>
      <c r="J104" s="169">
        <f>J239</f>
        <v>0</v>
      </c>
      <c r="K104" s="165"/>
      <c r="L104" s="170"/>
    </row>
    <row r="105" spans="1:31" s="10" customFormat="1" ht="19.899999999999999" customHeight="1">
      <c r="B105" s="164"/>
      <c r="C105" s="165"/>
      <c r="D105" s="166" t="s">
        <v>100</v>
      </c>
      <c r="E105" s="167"/>
      <c r="F105" s="167"/>
      <c r="G105" s="167"/>
      <c r="H105" s="167"/>
      <c r="I105" s="168"/>
      <c r="J105" s="169">
        <f>J250</f>
        <v>0</v>
      </c>
      <c r="K105" s="165"/>
      <c r="L105" s="170"/>
    </row>
    <row r="106" spans="1:31" s="10" customFormat="1" ht="19.899999999999999" customHeight="1">
      <c r="B106" s="164"/>
      <c r="C106" s="165"/>
      <c r="D106" s="166" t="s">
        <v>101</v>
      </c>
      <c r="E106" s="167"/>
      <c r="F106" s="167"/>
      <c r="G106" s="167"/>
      <c r="H106" s="167"/>
      <c r="I106" s="168"/>
      <c r="J106" s="169">
        <f>J259</f>
        <v>0</v>
      </c>
      <c r="K106" s="165"/>
      <c r="L106" s="170"/>
    </row>
    <row r="107" spans="1:31" s="10" customFormat="1" ht="19.899999999999999" customHeight="1">
      <c r="B107" s="164"/>
      <c r="C107" s="165"/>
      <c r="D107" s="166" t="s">
        <v>102</v>
      </c>
      <c r="E107" s="167"/>
      <c r="F107" s="167"/>
      <c r="G107" s="167"/>
      <c r="H107" s="167"/>
      <c r="I107" s="168"/>
      <c r="J107" s="169">
        <f>J273</f>
        <v>0</v>
      </c>
      <c r="K107" s="165"/>
      <c r="L107" s="170"/>
    </row>
    <row r="108" spans="1:31" s="10" customFormat="1" ht="19.899999999999999" customHeight="1">
      <c r="B108" s="164"/>
      <c r="C108" s="165"/>
      <c r="D108" s="166" t="s">
        <v>103</v>
      </c>
      <c r="E108" s="167"/>
      <c r="F108" s="167"/>
      <c r="G108" s="167"/>
      <c r="H108" s="167"/>
      <c r="I108" s="168"/>
      <c r="J108" s="169">
        <f>J297</f>
        <v>0</v>
      </c>
      <c r="K108" s="165"/>
      <c r="L108" s="170"/>
    </row>
    <row r="109" spans="1:31" s="10" customFormat="1" ht="19.899999999999999" customHeight="1">
      <c r="B109" s="164"/>
      <c r="C109" s="165"/>
      <c r="D109" s="166" t="s">
        <v>104</v>
      </c>
      <c r="E109" s="167"/>
      <c r="F109" s="167"/>
      <c r="G109" s="167"/>
      <c r="H109" s="167"/>
      <c r="I109" s="168"/>
      <c r="J109" s="169">
        <f>J300</f>
        <v>0</v>
      </c>
      <c r="K109" s="165"/>
      <c r="L109" s="170"/>
    </row>
    <row r="110" spans="1:31" s="9" customFormat="1" ht="24.95" customHeight="1">
      <c r="B110" s="157"/>
      <c r="C110" s="158"/>
      <c r="D110" s="159" t="s">
        <v>105</v>
      </c>
      <c r="E110" s="160"/>
      <c r="F110" s="160"/>
      <c r="G110" s="160"/>
      <c r="H110" s="160"/>
      <c r="I110" s="161"/>
      <c r="J110" s="162">
        <f>J330</f>
        <v>0</v>
      </c>
      <c r="K110" s="158"/>
      <c r="L110" s="163"/>
    </row>
    <row r="111" spans="1:31" s="10" customFormat="1" ht="19.899999999999999" customHeight="1">
      <c r="B111" s="164"/>
      <c r="C111" s="165"/>
      <c r="D111" s="166" t="s">
        <v>106</v>
      </c>
      <c r="E111" s="167"/>
      <c r="F111" s="167"/>
      <c r="G111" s="167"/>
      <c r="H111" s="167"/>
      <c r="I111" s="168"/>
      <c r="J111" s="169">
        <f>J331</f>
        <v>0</v>
      </c>
      <c r="K111" s="165"/>
      <c r="L111" s="170"/>
    </row>
    <row r="112" spans="1:31" s="2" customFormat="1" ht="21.75" customHeight="1">
      <c r="A112" s="33"/>
      <c r="B112" s="34"/>
      <c r="C112" s="35"/>
      <c r="D112" s="35"/>
      <c r="E112" s="35"/>
      <c r="F112" s="35"/>
      <c r="G112" s="35"/>
      <c r="H112" s="35"/>
      <c r="I112" s="109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109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29.25" customHeight="1">
      <c r="A114" s="33"/>
      <c r="B114" s="34"/>
      <c r="C114" s="156" t="s">
        <v>107</v>
      </c>
      <c r="D114" s="35"/>
      <c r="E114" s="35"/>
      <c r="F114" s="35"/>
      <c r="G114" s="35"/>
      <c r="H114" s="35"/>
      <c r="I114" s="109"/>
      <c r="J114" s="171">
        <f>ROUND(J115 + J116 + J117 + J118 + J119 + J120,2)</f>
        <v>0</v>
      </c>
      <c r="K114" s="35"/>
      <c r="L114" s="50"/>
      <c r="N114" s="172" t="s">
        <v>39</v>
      </c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8" customHeight="1">
      <c r="A115" s="33"/>
      <c r="B115" s="34"/>
      <c r="C115" s="35"/>
      <c r="D115" s="310" t="s">
        <v>108</v>
      </c>
      <c r="E115" s="311"/>
      <c r="F115" s="311"/>
      <c r="G115" s="35"/>
      <c r="H115" s="35"/>
      <c r="I115" s="109"/>
      <c r="J115" s="174">
        <v>0</v>
      </c>
      <c r="K115" s="35"/>
      <c r="L115" s="175"/>
      <c r="M115" s="176"/>
      <c r="N115" s="177" t="s">
        <v>41</v>
      </c>
      <c r="O115" s="176"/>
      <c r="P115" s="176"/>
      <c r="Q115" s="176"/>
      <c r="R115" s="176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8" t="s">
        <v>109</v>
      </c>
      <c r="AZ115" s="176"/>
      <c r="BA115" s="176"/>
      <c r="BB115" s="176"/>
      <c r="BC115" s="176"/>
      <c r="BD115" s="176"/>
      <c r="BE115" s="179">
        <f t="shared" ref="BE115:BE120" si="0">IF(N115="základná",J115,0)</f>
        <v>0</v>
      </c>
      <c r="BF115" s="179">
        <f t="shared" ref="BF115:BF120" si="1">IF(N115="znížená",J115,0)</f>
        <v>0</v>
      </c>
      <c r="BG115" s="179">
        <f t="shared" ref="BG115:BG120" si="2">IF(N115="zákl. prenesená",J115,0)</f>
        <v>0</v>
      </c>
      <c r="BH115" s="179">
        <f t="shared" ref="BH115:BH120" si="3">IF(N115="zníž. prenesená",J115,0)</f>
        <v>0</v>
      </c>
      <c r="BI115" s="179">
        <f t="shared" ref="BI115:BI120" si="4">IF(N115="nulová",J115,0)</f>
        <v>0</v>
      </c>
      <c r="BJ115" s="178" t="s">
        <v>110</v>
      </c>
      <c r="BK115" s="176"/>
      <c r="BL115" s="176"/>
      <c r="BM115" s="176"/>
    </row>
    <row r="116" spans="1:65" s="2" customFormat="1" ht="18" customHeight="1">
      <c r="A116" s="33"/>
      <c r="B116" s="34"/>
      <c r="C116" s="35"/>
      <c r="D116" s="310" t="s">
        <v>111</v>
      </c>
      <c r="E116" s="311"/>
      <c r="F116" s="311"/>
      <c r="G116" s="35"/>
      <c r="H116" s="35"/>
      <c r="I116" s="109"/>
      <c r="J116" s="174">
        <v>0</v>
      </c>
      <c r="K116" s="35"/>
      <c r="L116" s="175"/>
      <c r="M116" s="176"/>
      <c r="N116" s="177" t="s">
        <v>41</v>
      </c>
      <c r="O116" s="176"/>
      <c r="P116" s="176"/>
      <c r="Q116" s="176"/>
      <c r="R116" s="176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176"/>
      <c r="AW116" s="176"/>
      <c r="AX116" s="176"/>
      <c r="AY116" s="178" t="s">
        <v>109</v>
      </c>
      <c r="AZ116" s="176"/>
      <c r="BA116" s="176"/>
      <c r="BB116" s="176"/>
      <c r="BC116" s="176"/>
      <c r="BD116" s="176"/>
      <c r="BE116" s="179">
        <f t="shared" si="0"/>
        <v>0</v>
      </c>
      <c r="BF116" s="179">
        <f t="shared" si="1"/>
        <v>0</v>
      </c>
      <c r="BG116" s="179">
        <f t="shared" si="2"/>
        <v>0</v>
      </c>
      <c r="BH116" s="179">
        <f t="shared" si="3"/>
        <v>0</v>
      </c>
      <c r="BI116" s="179">
        <f t="shared" si="4"/>
        <v>0</v>
      </c>
      <c r="BJ116" s="178" t="s">
        <v>110</v>
      </c>
      <c r="BK116" s="176"/>
      <c r="BL116" s="176"/>
      <c r="BM116" s="176"/>
    </row>
    <row r="117" spans="1:65" s="2" customFormat="1" ht="18" customHeight="1">
      <c r="A117" s="33"/>
      <c r="B117" s="34"/>
      <c r="C117" s="35"/>
      <c r="D117" s="310" t="s">
        <v>112</v>
      </c>
      <c r="E117" s="311"/>
      <c r="F117" s="311"/>
      <c r="G117" s="35"/>
      <c r="H117" s="35"/>
      <c r="I117" s="109"/>
      <c r="J117" s="174">
        <v>0</v>
      </c>
      <c r="K117" s="35"/>
      <c r="L117" s="175"/>
      <c r="M117" s="176"/>
      <c r="N117" s="177" t="s">
        <v>41</v>
      </c>
      <c r="O117" s="176"/>
      <c r="P117" s="176"/>
      <c r="Q117" s="176"/>
      <c r="R117" s="176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76"/>
      <c r="AG117" s="176"/>
      <c r="AH117" s="176"/>
      <c r="AI117" s="176"/>
      <c r="AJ117" s="176"/>
      <c r="AK117" s="176"/>
      <c r="AL117" s="176"/>
      <c r="AM117" s="176"/>
      <c r="AN117" s="176"/>
      <c r="AO117" s="176"/>
      <c r="AP117" s="176"/>
      <c r="AQ117" s="176"/>
      <c r="AR117" s="176"/>
      <c r="AS117" s="176"/>
      <c r="AT117" s="176"/>
      <c r="AU117" s="176"/>
      <c r="AV117" s="176"/>
      <c r="AW117" s="176"/>
      <c r="AX117" s="176"/>
      <c r="AY117" s="178" t="s">
        <v>109</v>
      </c>
      <c r="AZ117" s="176"/>
      <c r="BA117" s="176"/>
      <c r="BB117" s="176"/>
      <c r="BC117" s="176"/>
      <c r="BD117" s="176"/>
      <c r="BE117" s="179">
        <f t="shared" si="0"/>
        <v>0</v>
      </c>
      <c r="BF117" s="179">
        <f t="shared" si="1"/>
        <v>0</v>
      </c>
      <c r="BG117" s="179">
        <f t="shared" si="2"/>
        <v>0</v>
      </c>
      <c r="BH117" s="179">
        <f t="shared" si="3"/>
        <v>0</v>
      </c>
      <c r="BI117" s="179">
        <f t="shared" si="4"/>
        <v>0</v>
      </c>
      <c r="BJ117" s="178" t="s">
        <v>110</v>
      </c>
      <c r="BK117" s="176"/>
      <c r="BL117" s="176"/>
      <c r="BM117" s="176"/>
    </row>
    <row r="118" spans="1:65" s="2" customFormat="1" ht="18" customHeight="1">
      <c r="A118" s="33"/>
      <c r="B118" s="34"/>
      <c r="C118" s="35"/>
      <c r="D118" s="310" t="s">
        <v>113</v>
      </c>
      <c r="E118" s="311"/>
      <c r="F118" s="311"/>
      <c r="G118" s="35"/>
      <c r="H118" s="35"/>
      <c r="I118" s="109"/>
      <c r="J118" s="174">
        <v>0</v>
      </c>
      <c r="K118" s="35"/>
      <c r="L118" s="175"/>
      <c r="M118" s="176"/>
      <c r="N118" s="177" t="s">
        <v>41</v>
      </c>
      <c r="O118" s="176"/>
      <c r="P118" s="176"/>
      <c r="Q118" s="176"/>
      <c r="R118" s="176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6"/>
      <c r="AS118" s="176"/>
      <c r="AT118" s="176"/>
      <c r="AU118" s="176"/>
      <c r="AV118" s="176"/>
      <c r="AW118" s="176"/>
      <c r="AX118" s="176"/>
      <c r="AY118" s="178" t="s">
        <v>109</v>
      </c>
      <c r="AZ118" s="176"/>
      <c r="BA118" s="176"/>
      <c r="BB118" s="176"/>
      <c r="BC118" s="176"/>
      <c r="BD118" s="176"/>
      <c r="BE118" s="179">
        <f t="shared" si="0"/>
        <v>0</v>
      </c>
      <c r="BF118" s="179">
        <f t="shared" si="1"/>
        <v>0</v>
      </c>
      <c r="BG118" s="179">
        <f t="shared" si="2"/>
        <v>0</v>
      </c>
      <c r="BH118" s="179">
        <f t="shared" si="3"/>
        <v>0</v>
      </c>
      <c r="BI118" s="179">
        <f t="shared" si="4"/>
        <v>0</v>
      </c>
      <c r="BJ118" s="178" t="s">
        <v>110</v>
      </c>
      <c r="BK118" s="176"/>
      <c r="BL118" s="176"/>
      <c r="BM118" s="176"/>
    </row>
    <row r="119" spans="1:65" s="2" customFormat="1" ht="18" customHeight="1">
      <c r="A119" s="33"/>
      <c r="B119" s="34"/>
      <c r="C119" s="35"/>
      <c r="D119" s="310" t="s">
        <v>114</v>
      </c>
      <c r="E119" s="311"/>
      <c r="F119" s="311"/>
      <c r="G119" s="35"/>
      <c r="H119" s="35"/>
      <c r="I119" s="109"/>
      <c r="J119" s="174">
        <v>0</v>
      </c>
      <c r="K119" s="35"/>
      <c r="L119" s="175"/>
      <c r="M119" s="176"/>
      <c r="N119" s="177" t="s">
        <v>41</v>
      </c>
      <c r="O119" s="176"/>
      <c r="P119" s="176"/>
      <c r="Q119" s="176"/>
      <c r="R119" s="176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176"/>
      <c r="AW119" s="176"/>
      <c r="AX119" s="176"/>
      <c r="AY119" s="178" t="s">
        <v>109</v>
      </c>
      <c r="AZ119" s="176"/>
      <c r="BA119" s="176"/>
      <c r="BB119" s="176"/>
      <c r="BC119" s="176"/>
      <c r="BD119" s="176"/>
      <c r="BE119" s="179">
        <f t="shared" si="0"/>
        <v>0</v>
      </c>
      <c r="BF119" s="179">
        <f t="shared" si="1"/>
        <v>0</v>
      </c>
      <c r="BG119" s="179">
        <f t="shared" si="2"/>
        <v>0</v>
      </c>
      <c r="BH119" s="179">
        <f t="shared" si="3"/>
        <v>0</v>
      </c>
      <c r="BI119" s="179">
        <f t="shared" si="4"/>
        <v>0</v>
      </c>
      <c r="BJ119" s="178" t="s">
        <v>110</v>
      </c>
      <c r="BK119" s="176"/>
      <c r="BL119" s="176"/>
      <c r="BM119" s="176"/>
    </row>
    <row r="120" spans="1:65" s="2" customFormat="1" ht="18" customHeight="1">
      <c r="A120" s="33"/>
      <c r="B120" s="34"/>
      <c r="C120" s="35"/>
      <c r="D120" s="173" t="s">
        <v>115</v>
      </c>
      <c r="E120" s="35"/>
      <c r="F120" s="35"/>
      <c r="G120" s="35"/>
      <c r="H120" s="35"/>
      <c r="I120" s="109"/>
      <c r="J120" s="174">
        <f>ROUND(J28*T120,2)</f>
        <v>0</v>
      </c>
      <c r="K120" s="35"/>
      <c r="L120" s="175"/>
      <c r="M120" s="176"/>
      <c r="N120" s="177" t="s">
        <v>41</v>
      </c>
      <c r="O120" s="176"/>
      <c r="P120" s="176"/>
      <c r="Q120" s="176"/>
      <c r="R120" s="176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6"/>
      <c r="AX120" s="176"/>
      <c r="AY120" s="178" t="s">
        <v>116</v>
      </c>
      <c r="AZ120" s="176"/>
      <c r="BA120" s="176"/>
      <c r="BB120" s="176"/>
      <c r="BC120" s="176"/>
      <c r="BD120" s="176"/>
      <c r="BE120" s="179">
        <f t="shared" si="0"/>
        <v>0</v>
      </c>
      <c r="BF120" s="179">
        <f t="shared" si="1"/>
        <v>0</v>
      </c>
      <c r="BG120" s="179">
        <f t="shared" si="2"/>
        <v>0</v>
      </c>
      <c r="BH120" s="179">
        <f t="shared" si="3"/>
        <v>0</v>
      </c>
      <c r="BI120" s="179">
        <f t="shared" si="4"/>
        <v>0</v>
      </c>
      <c r="BJ120" s="178" t="s">
        <v>110</v>
      </c>
      <c r="BK120" s="176"/>
      <c r="BL120" s="176"/>
      <c r="BM120" s="176"/>
    </row>
    <row r="121" spans="1:65" s="2" customFormat="1">
      <c r="A121" s="33"/>
      <c r="B121" s="34"/>
      <c r="C121" s="35"/>
      <c r="D121" s="35"/>
      <c r="E121" s="35"/>
      <c r="F121" s="35"/>
      <c r="G121" s="35"/>
      <c r="H121" s="35"/>
      <c r="I121" s="109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29.25" customHeight="1">
      <c r="A122" s="33"/>
      <c r="B122" s="34"/>
      <c r="C122" s="180" t="s">
        <v>117</v>
      </c>
      <c r="D122" s="153"/>
      <c r="E122" s="153"/>
      <c r="F122" s="153"/>
      <c r="G122" s="153"/>
      <c r="H122" s="153"/>
      <c r="I122" s="154"/>
      <c r="J122" s="181">
        <f>ROUND(J94+J114,2)</f>
        <v>0</v>
      </c>
      <c r="K122" s="153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6.95" customHeight="1">
      <c r="A123" s="33"/>
      <c r="B123" s="53"/>
      <c r="C123" s="54"/>
      <c r="D123" s="54"/>
      <c r="E123" s="54"/>
      <c r="F123" s="54"/>
      <c r="G123" s="54"/>
      <c r="H123" s="54"/>
      <c r="I123" s="148"/>
      <c r="J123" s="54"/>
      <c r="K123" s="54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7" spans="1:65" s="2" customFormat="1" ht="6.95" customHeight="1">
      <c r="A127" s="33"/>
      <c r="B127" s="55"/>
      <c r="C127" s="56"/>
      <c r="D127" s="56"/>
      <c r="E127" s="56"/>
      <c r="F127" s="56"/>
      <c r="G127" s="56"/>
      <c r="H127" s="56"/>
      <c r="I127" s="151"/>
      <c r="J127" s="56"/>
      <c r="K127" s="56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24.95" customHeight="1">
      <c r="A128" s="33"/>
      <c r="B128" s="34"/>
      <c r="C128" s="22" t="s">
        <v>118</v>
      </c>
      <c r="D128" s="35"/>
      <c r="E128" s="35"/>
      <c r="F128" s="35"/>
      <c r="G128" s="35"/>
      <c r="H128" s="35"/>
      <c r="I128" s="109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109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14</v>
      </c>
      <c r="D130" s="35"/>
      <c r="E130" s="35"/>
      <c r="F130" s="35"/>
      <c r="G130" s="35"/>
      <c r="H130" s="35"/>
      <c r="I130" s="109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6.5" customHeight="1">
      <c r="A131" s="33"/>
      <c r="B131" s="34"/>
      <c r="C131" s="35"/>
      <c r="D131" s="35"/>
      <c r="E131" s="276" t="str">
        <f>E7</f>
        <v>Opravy  WC na 1 NP v budove družiny ZŠ Radovana Kaufmana</v>
      </c>
      <c r="F131" s="304"/>
      <c r="G131" s="304"/>
      <c r="H131" s="304"/>
      <c r="I131" s="109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6.95" customHeight="1">
      <c r="A132" s="33"/>
      <c r="B132" s="34"/>
      <c r="C132" s="35"/>
      <c r="D132" s="35"/>
      <c r="E132" s="35"/>
      <c r="F132" s="35"/>
      <c r="G132" s="35"/>
      <c r="H132" s="35"/>
      <c r="I132" s="109"/>
      <c r="J132" s="35"/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2" customHeight="1">
      <c r="A133" s="33"/>
      <c r="B133" s="34"/>
      <c r="C133" s="28" t="s">
        <v>18</v>
      </c>
      <c r="D133" s="35"/>
      <c r="E133" s="35"/>
      <c r="F133" s="26" t="str">
        <f>F10</f>
        <v>Partizánske</v>
      </c>
      <c r="G133" s="35"/>
      <c r="H133" s="35"/>
      <c r="I133" s="111" t="s">
        <v>20</v>
      </c>
      <c r="J133" s="65" t="str">
        <f>IF(J10="","",J10)</f>
        <v>10. 10. 2019</v>
      </c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6.95" customHeight="1">
      <c r="A134" s="33"/>
      <c r="B134" s="34"/>
      <c r="C134" s="35"/>
      <c r="D134" s="35"/>
      <c r="E134" s="35"/>
      <c r="F134" s="35"/>
      <c r="G134" s="35"/>
      <c r="H134" s="35"/>
      <c r="I134" s="109"/>
      <c r="J134" s="35"/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5.2" customHeight="1">
      <c r="A135" s="33"/>
      <c r="B135" s="34"/>
      <c r="C135" s="28" t="s">
        <v>22</v>
      </c>
      <c r="D135" s="35"/>
      <c r="E135" s="35"/>
      <c r="F135" s="26" t="str">
        <f>E13</f>
        <v>ZŠ Radovana Kaufmana</v>
      </c>
      <c r="G135" s="35"/>
      <c r="H135" s="35"/>
      <c r="I135" s="111" t="s">
        <v>28</v>
      </c>
      <c r="J135" s="31" t="str">
        <f>E19</f>
        <v xml:space="preserve"> </v>
      </c>
      <c r="K135" s="35"/>
      <c r="L135" s="50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2" customFormat="1" ht="15.2" customHeight="1">
      <c r="A136" s="33"/>
      <c r="B136" s="34"/>
      <c r="C136" s="28" t="s">
        <v>26</v>
      </c>
      <c r="D136" s="35"/>
      <c r="E136" s="35"/>
      <c r="F136" s="26" t="str">
        <f>IF(E16="","",E16)</f>
        <v>Vyplň údaj</v>
      </c>
      <c r="G136" s="35"/>
      <c r="H136" s="35"/>
      <c r="I136" s="111" t="s">
        <v>32</v>
      </c>
      <c r="J136" s="31" t="str">
        <f>E22</f>
        <v>Ing. Peter Ridzik</v>
      </c>
      <c r="K136" s="35"/>
      <c r="L136" s="50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5" s="2" customFormat="1" ht="10.35" customHeight="1">
      <c r="A137" s="33"/>
      <c r="B137" s="34"/>
      <c r="C137" s="35"/>
      <c r="D137" s="35"/>
      <c r="E137" s="35"/>
      <c r="F137" s="35"/>
      <c r="G137" s="35"/>
      <c r="H137" s="35"/>
      <c r="I137" s="109"/>
      <c r="J137" s="35"/>
      <c r="K137" s="35"/>
      <c r="L137" s="50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5" s="11" customFormat="1" ht="29.25" customHeight="1">
      <c r="A138" s="182"/>
      <c r="B138" s="183"/>
      <c r="C138" s="184" t="s">
        <v>119</v>
      </c>
      <c r="D138" s="185" t="s">
        <v>60</v>
      </c>
      <c r="E138" s="185" t="s">
        <v>56</v>
      </c>
      <c r="F138" s="185" t="s">
        <v>57</v>
      </c>
      <c r="G138" s="185" t="s">
        <v>120</v>
      </c>
      <c r="H138" s="185" t="s">
        <v>121</v>
      </c>
      <c r="I138" s="186" t="s">
        <v>122</v>
      </c>
      <c r="J138" s="187" t="s">
        <v>87</v>
      </c>
      <c r="K138" s="188" t="s">
        <v>123</v>
      </c>
      <c r="L138" s="189"/>
      <c r="M138" s="74" t="s">
        <v>1</v>
      </c>
      <c r="N138" s="75" t="s">
        <v>39</v>
      </c>
      <c r="O138" s="75" t="s">
        <v>124</v>
      </c>
      <c r="P138" s="75" t="s">
        <v>125</v>
      </c>
      <c r="Q138" s="75" t="s">
        <v>126</v>
      </c>
      <c r="R138" s="75" t="s">
        <v>127</v>
      </c>
      <c r="S138" s="75" t="s">
        <v>128</v>
      </c>
      <c r="T138" s="76" t="s">
        <v>129</v>
      </c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</row>
    <row r="139" spans="1:65" s="2" customFormat="1" ht="22.9" customHeight="1">
      <c r="A139" s="33"/>
      <c r="B139" s="34"/>
      <c r="C139" s="81" t="s">
        <v>83</v>
      </c>
      <c r="D139" s="35"/>
      <c r="E139" s="35"/>
      <c r="F139" s="35"/>
      <c r="G139" s="35"/>
      <c r="H139" s="35"/>
      <c r="I139" s="109"/>
      <c r="J139" s="190">
        <f>BK139</f>
        <v>0</v>
      </c>
      <c r="K139" s="35"/>
      <c r="L139" s="38"/>
      <c r="M139" s="77"/>
      <c r="N139" s="191"/>
      <c r="O139" s="78"/>
      <c r="P139" s="192">
        <f>P140+P199+P330</f>
        <v>0</v>
      </c>
      <c r="Q139" s="78"/>
      <c r="R139" s="192">
        <f>R140+R199+R330</f>
        <v>3.2039117000000004</v>
      </c>
      <c r="S139" s="78"/>
      <c r="T139" s="193">
        <f>T140+T199+T330</f>
        <v>4.1208680000000006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74</v>
      </c>
      <c r="AU139" s="16" t="s">
        <v>89</v>
      </c>
      <c r="BK139" s="194">
        <f>BK140+BK199+BK330</f>
        <v>0</v>
      </c>
    </row>
    <row r="140" spans="1:65" s="12" customFormat="1" ht="25.9" customHeight="1">
      <c r="B140" s="195"/>
      <c r="C140" s="196"/>
      <c r="D140" s="197" t="s">
        <v>74</v>
      </c>
      <c r="E140" s="198" t="s">
        <v>130</v>
      </c>
      <c r="F140" s="198" t="s">
        <v>131</v>
      </c>
      <c r="G140" s="196"/>
      <c r="H140" s="196"/>
      <c r="I140" s="199"/>
      <c r="J140" s="200">
        <f>BK140</f>
        <v>0</v>
      </c>
      <c r="K140" s="196"/>
      <c r="L140" s="201"/>
      <c r="M140" s="202"/>
      <c r="N140" s="203"/>
      <c r="O140" s="203"/>
      <c r="P140" s="204">
        <f>P141+P161+P197</f>
        <v>0</v>
      </c>
      <c r="Q140" s="203"/>
      <c r="R140" s="204">
        <f>R141+R161+R197</f>
        <v>0.96791176000000012</v>
      </c>
      <c r="S140" s="203"/>
      <c r="T140" s="205">
        <f>T141+T161+T197</f>
        <v>3.9004680000000005</v>
      </c>
      <c r="AR140" s="206" t="s">
        <v>80</v>
      </c>
      <c r="AT140" s="207" t="s">
        <v>74</v>
      </c>
      <c r="AU140" s="207" t="s">
        <v>75</v>
      </c>
      <c r="AY140" s="206" t="s">
        <v>132</v>
      </c>
      <c r="BK140" s="208">
        <f>BK141+BK161+BK197</f>
        <v>0</v>
      </c>
    </row>
    <row r="141" spans="1:65" s="12" customFormat="1" ht="22.9" customHeight="1">
      <c r="B141" s="195"/>
      <c r="C141" s="196"/>
      <c r="D141" s="197" t="s">
        <v>74</v>
      </c>
      <c r="E141" s="209" t="s">
        <v>133</v>
      </c>
      <c r="F141" s="209" t="s">
        <v>134</v>
      </c>
      <c r="G141" s="196"/>
      <c r="H141" s="196"/>
      <c r="I141" s="199"/>
      <c r="J141" s="210">
        <f>BK141</f>
        <v>0</v>
      </c>
      <c r="K141" s="196"/>
      <c r="L141" s="201"/>
      <c r="M141" s="202"/>
      <c r="N141" s="203"/>
      <c r="O141" s="203"/>
      <c r="P141" s="204">
        <f>SUM(P142:P160)</f>
        <v>0</v>
      </c>
      <c r="Q141" s="203"/>
      <c r="R141" s="204">
        <f>SUM(R142:R160)</f>
        <v>0.92821960000000014</v>
      </c>
      <c r="S141" s="203"/>
      <c r="T141" s="205">
        <f>SUM(T142:T160)</f>
        <v>0</v>
      </c>
      <c r="AR141" s="206" t="s">
        <v>80</v>
      </c>
      <c r="AT141" s="207" t="s">
        <v>74</v>
      </c>
      <c r="AU141" s="207" t="s">
        <v>80</v>
      </c>
      <c r="AY141" s="206" t="s">
        <v>132</v>
      </c>
      <c r="BK141" s="208">
        <f>SUM(BK142:BK160)</f>
        <v>0</v>
      </c>
    </row>
    <row r="142" spans="1:65" s="2" customFormat="1" ht="24" customHeight="1">
      <c r="A142" s="33"/>
      <c r="B142" s="34"/>
      <c r="C142" s="211" t="s">
        <v>80</v>
      </c>
      <c r="D142" s="211" t="s">
        <v>135</v>
      </c>
      <c r="E142" s="212" t="s">
        <v>136</v>
      </c>
      <c r="F142" s="213" t="s">
        <v>137</v>
      </c>
      <c r="G142" s="214" t="s">
        <v>138</v>
      </c>
      <c r="H142" s="215">
        <v>61.774999999999999</v>
      </c>
      <c r="I142" s="216"/>
      <c r="J142" s="215">
        <f>ROUND(I142*H142,3)</f>
        <v>0</v>
      </c>
      <c r="K142" s="217"/>
      <c r="L142" s="38"/>
      <c r="M142" s="218" t="s">
        <v>1</v>
      </c>
      <c r="N142" s="219" t="s">
        <v>41</v>
      </c>
      <c r="O142" s="70"/>
      <c r="P142" s="220">
        <f>O142*H142</f>
        <v>0</v>
      </c>
      <c r="Q142" s="220">
        <v>2.48E-3</v>
      </c>
      <c r="R142" s="220">
        <f>Q142*H142</f>
        <v>0.153202</v>
      </c>
      <c r="S142" s="220">
        <v>0</v>
      </c>
      <c r="T142" s="22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2" t="s">
        <v>139</v>
      </c>
      <c r="AT142" s="222" t="s">
        <v>135</v>
      </c>
      <c r="AU142" s="222" t="s">
        <v>110</v>
      </c>
      <c r="AY142" s="16" t="s">
        <v>132</v>
      </c>
      <c r="BE142" s="223">
        <f>IF(N142="základná",J142,0)</f>
        <v>0</v>
      </c>
      <c r="BF142" s="223">
        <f>IF(N142="znížená",J142,0)</f>
        <v>0</v>
      </c>
      <c r="BG142" s="223">
        <f>IF(N142="zákl. prenesená",J142,0)</f>
        <v>0</v>
      </c>
      <c r="BH142" s="223">
        <f>IF(N142="zníž. prenesená",J142,0)</f>
        <v>0</v>
      </c>
      <c r="BI142" s="223">
        <f>IF(N142="nulová",J142,0)</f>
        <v>0</v>
      </c>
      <c r="BJ142" s="16" t="s">
        <v>110</v>
      </c>
      <c r="BK142" s="224">
        <f>ROUND(I142*H142,3)</f>
        <v>0</v>
      </c>
      <c r="BL142" s="16" t="s">
        <v>139</v>
      </c>
      <c r="BM142" s="222" t="s">
        <v>140</v>
      </c>
    </row>
    <row r="143" spans="1:65" s="13" customFormat="1">
      <c r="B143" s="225"/>
      <c r="C143" s="226"/>
      <c r="D143" s="227" t="s">
        <v>141</v>
      </c>
      <c r="E143" s="228" t="s">
        <v>1</v>
      </c>
      <c r="F143" s="229" t="s">
        <v>142</v>
      </c>
      <c r="G143" s="226"/>
      <c r="H143" s="230">
        <v>12.276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141</v>
      </c>
      <c r="AU143" s="236" t="s">
        <v>110</v>
      </c>
      <c r="AV143" s="13" t="s">
        <v>110</v>
      </c>
      <c r="AW143" s="13" t="s">
        <v>30</v>
      </c>
      <c r="AX143" s="13" t="s">
        <v>75</v>
      </c>
      <c r="AY143" s="236" t="s">
        <v>132</v>
      </c>
    </row>
    <row r="144" spans="1:65" s="13" customFormat="1">
      <c r="B144" s="225"/>
      <c r="C144" s="226"/>
      <c r="D144" s="227" t="s">
        <v>141</v>
      </c>
      <c r="E144" s="228" t="s">
        <v>1</v>
      </c>
      <c r="F144" s="229" t="s">
        <v>143</v>
      </c>
      <c r="G144" s="226"/>
      <c r="H144" s="230">
        <v>19.238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141</v>
      </c>
      <c r="AU144" s="236" t="s">
        <v>110</v>
      </c>
      <c r="AV144" s="13" t="s">
        <v>110</v>
      </c>
      <c r="AW144" s="13" t="s">
        <v>30</v>
      </c>
      <c r="AX144" s="13" t="s">
        <v>75</v>
      </c>
      <c r="AY144" s="236" t="s">
        <v>132</v>
      </c>
    </row>
    <row r="145" spans="1:65" s="13" customFormat="1">
      <c r="B145" s="225"/>
      <c r="C145" s="226"/>
      <c r="D145" s="227" t="s">
        <v>141</v>
      </c>
      <c r="E145" s="228" t="s">
        <v>1</v>
      </c>
      <c r="F145" s="229" t="s">
        <v>144</v>
      </c>
      <c r="G145" s="226"/>
      <c r="H145" s="230">
        <v>12.276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AT145" s="236" t="s">
        <v>141</v>
      </c>
      <c r="AU145" s="236" t="s">
        <v>110</v>
      </c>
      <c r="AV145" s="13" t="s">
        <v>110</v>
      </c>
      <c r="AW145" s="13" t="s">
        <v>30</v>
      </c>
      <c r="AX145" s="13" t="s">
        <v>75</v>
      </c>
      <c r="AY145" s="236" t="s">
        <v>132</v>
      </c>
    </row>
    <row r="146" spans="1:65" s="13" customFormat="1" ht="22.5">
      <c r="B146" s="225"/>
      <c r="C146" s="226"/>
      <c r="D146" s="227" t="s">
        <v>141</v>
      </c>
      <c r="E146" s="228" t="s">
        <v>1</v>
      </c>
      <c r="F146" s="229" t="s">
        <v>145</v>
      </c>
      <c r="G146" s="226"/>
      <c r="H146" s="230">
        <v>17.984999999999999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141</v>
      </c>
      <c r="AU146" s="236" t="s">
        <v>110</v>
      </c>
      <c r="AV146" s="13" t="s">
        <v>110</v>
      </c>
      <c r="AW146" s="13" t="s">
        <v>30</v>
      </c>
      <c r="AX146" s="13" t="s">
        <v>75</v>
      </c>
      <c r="AY146" s="236" t="s">
        <v>132</v>
      </c>
    </row>
    <row r="147" spans="1:65" s="14" customFormat="1">
      <c r="B147" s="237"/>
      <c r="C147" s="238"/>
      <c r="D147" s="227" t="s">
        <v>141</v>
      </c>
      <c r="E147" s="239" t="s">
        <v>1</v>
      </c>
      <c r="F147" s="240" t="s">
        <v>146</v>
      </c>
      <c r="G147" s="238"/>
      <c r="H147" s="241">
        <v>61.774999999999999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141</v>
      </c>
      <c r="AU147" s="247" t="s">
        <v>110</v>
      </c>
      <c r="AV147" s="14" t="s">
        <v>139</v>
      </c>
      <c r="AW147" s="14" t="s">
        <v>30</v>
      </c>
      <c r="AX147" s="14" t="s">
        <v>80</v>
      </c>
      <c r="AY147" s="247" t="s">
        <v>132</v>
      </c>
    </row>
    <row r="148" spans="1:65" s="2" customFormat="1" ht="24" customHeight="1">
      <c r="A148" s="33"/>
      <c r="B148" s="34"/>
      <c r="C148" s="211" t="s">
        <v>110</v>
      </c>
      <c r="D148" s="211" t="s">
        <v>135</v>
      </c>
      <c r="E148" s="212" t="s">
        <v>147</v>
      </c>
      <c r="F148" s="213" t="s">
        <v>148</v>
      </c>
      <c r="G148" s="214" t="s">
        <v>138</v>
      </c>
      <c r="H148" s="215">
        <v>55.926000000000002</v>
      </c>
      <c r="I148" s="216"/>
      <c r="J148" s="215">
        <f>ROUND(I148*H148,3)</f>
        <v>0</v>
      </c>
      <c r="K148" s="217"/>
      <c r="L148" s="38"/>
      <c r="M148" s="218" t="s">
        <v>1</v>
      </c>
      <c r="N148" s="219" t="s">
        <v>41</v>
      </c>
      <c r="O148" s="70"/>
      <c r="P148" s="220">
        <f>O148*H148</f>
        <v>0</v>
      </c>
      <c r="Q148" s="220">
        <v>1.26E-2</v>
      </c>
      <c r="R148" s="220">
        <f>Q148*H148</f>
        <v>0.70466760000000006</v>
      </c>
      <c r="S148" s="220">
        <v>0</v>
      </c>
      <c r="T148" s="221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22" t="s">
        <v>139</v>
      </c>
      <c r="AT148" s="222" t="s">
        <v>135</v>
      </c>
      <c r="AU148" s="222" t="s">
        <v>110</v>
      </c>
      <c r="AY148" s="16" t="s">
        <v>132</v>
      </c>
      <c r="BE148" s="223">
        <f>IF(N148="základná",J148,0)</f>
        <v>0</v>
      </c>
      <c r="BF148" s="223">
        <f>IF(N148="znížená",J148,0)</f>
        <v>0</v>
      </c>
      <c r="BG148" s="223">
        <f>IF(N148="zákl. prenesená",J148,0)</f>
        <v>0</v>
      </c>
      <c r="BH148" s="223">
        <f>IF(N148="zníž. prenesená",J148,0)</f>
        <v>0</v>
      </c>
      <c r="BI148" s="223">
        <f>IF(N148="nulová",J148,0)</f>
        <v>0</v>
      </c>
      <c r="BJ148" s="16" t="s">
        <v>110</v>
      </c>
      <c r="BK148" s="224">
        <f>ROUND(I148*H148,3)</f>
        <v>0</v>
      </c>
      <c r="BL148" s="16" t="s">
        <v>139</v>
      </c>
      <c r="BM148" s="222" t="s">
        <v>149</v>
      </c>
    </row>
    <row r="149" spans="1:65" s="13" customFormat="1">
      <c r="B149" s="225"/>
      <c r="C149" s="226"/>
      <c r="D149" s="227" t="s">
        <v>141</v>
      </c>
      <c r="E149" s="228" t="s">
        <v>1</v>
      </c>
      <c r="F149" s="229" t="s">
        <v>150</v>
      </c>
      <c r="G149" s="226"/>
      <c r="H149" s="230">
        <v>22.68</v>
      </c>
      <c r="I149" s="231"/>
      <c r="J149" s="226"/>
      <c r="K149" s="226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141</v>
      </c>
      <c r="AU149" s="236" t="s">
        <v>110</v>
      </c>
      <c r="AV149" s="13" t="s">
        <v>110</v>
      </c>
      <c r="AW149" s="13" t="s">
        <v>30</v>
      </c>
      <c r="AX149" s="13" t="s">
        <v>75</v>
      </c>
      <c r="AY149" s="236" t="s">
        <v>132</v>
      </c>
    </row>
    <row r="150" spans="1:65" s="13" customFormat="1">
      <c r="B150" s="225"/>
      <c r="C150" s="226"/>
      <c r="D150" s="227" t="s">
        <v>141</v>
      </c>
      <c r="E150" s="228" t="s">
        <v>1</v>
      </c>
      <c r="F150" s="229" t="s">
        <v>151</v>
      </c>
      <c r="G150" s="226"/>
      <c r="H150" s="230">
        <v>2.88</v>
      </c>
      <c r="I150" s="231"/>
      <c r="J150" s="226"/>
      <c r="K150" s="226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141</v>
      </c>
      <c r="AU150" s="236" t="s">
        <v>110</v>
      </c>
      <c r="AV150" s="13" t="s">
        <v>110</v>
      </c>
      <c r="AW150" s="13" t="s">
        <v>30</v>
      </c>
      <c r="AX150" s="13" t="s">
        <v>75</v>
      </c>
      <c r="AY150" s="236" t="s">
        <v>132</v>
      </c>
    </row>
    <row r="151" spans="1:65" s="13" customFormat="1">
      <c r="B151" s="225"/>
      <c r="C151" s="226"/>
      <c r="D151" s="227" t="s">
        <v>141</v>
      </c>
      <c r="E151" s="228" t="s">
        <v>1</v>
      </c>
      <c r="F151" s="229" t="s">
        <v>152</v>
      </c>
      <c r="G151" s="226"/>
      <c r="H151" s="230">
        <v>2.0880000000000001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AT151" s="236" t="s">
        <v>141</v>
      </c>
      <c r="AU151" s="236" t="s">
        <v>110</v>
      </c>
      <c r="AV151" s="13" t="s">
        <v>110</v>
      </c>
      <c r="AW151" s="13" t="s">
        <v>30</v>
      </c>
      <c r="AX151" s="13" t="s">
        <v>75</v>
      </c>
      <c r="AY151" s="236" t="s">
        <v>132</v>
      </c>
    </row>
    <row r="152" spans="1:65" s="13" customFormat="1">
      <c r="B152" s="225"/>
      <c r="C152" s="226"/>
      <c r="D152" s="227" t="s">
        <v>141</v>
      </c>
      <c r="E152" s="228" t="s">
        <v>1</v>
      </c>
      <c r="F152" s="229" t="s">
        <v>153</v>
      </c>
      <c r="G152" s="226"/>
      <c r="H152" s="230">
        <v>22.68</v>
      </c>
      <c r="I152" s="231"/>
      <c r="J152" s="226"/>
      <c r="K152" s="226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141</v>
      </c>
      <c r="AU152" s="236" t="s">
        <v>110</v>
      </c>
      <c r="AV152" s="13" t="s">
        <v>110</v>
      </c>
      <c r="AW152" s="13" t="s">
        <v>30</v>
      </c>
      <c r="AX152" s="13" t="s">
        <v>75</v>
      </c>
      <c r="AY152" s="236" t="s">
        <v>132</v>
      </c>
    </row>
    <row r="153" spans="1:65" s="13" customFormat="1">
      <c r="B153" s="225"/>
      <c r="C153" s="226"/>
      <c r="D153" s="227" t="s">
        <v>141</v>
      </c>
      <c r="E153" s="228" t="s">
        <v>1</v>
      </c>
      <c r="F153" s="229" t="s">
        <v>154</v>
      </c>
      <c r="G153" s="226"/>
      <c r="H153" s="230">
        <v>5.5979999999999999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141</v>
      </c>
      <c r="AU153" s="236" t="s">
        <v>110</v>
      </c>
      <c r="AV153" s="13" t="s">
        <v>110</v>
      </c>
      <c r="AW153" s="13" t="s">
        <v>30</v>
      </c>
      <c r="AX153" s="13" t="s">
        <v>75</v>
      </c>
      <c r="AY153" s="236" t="s">
        <v>132</v>
      </c>
    </row>
    <row r="154" spans="1:65" s="14" customFormat="1">
      <c r="B154" s="237"/>
      <c r="C154" s="238"/>
      <c r="D154" s="227" t="s">
        <v>141</v>
      </c>
      <c r="E154" s="239" t="s">
        <v>1</v>
      </c>
      <c r="F154" s="240" t="s">
        <v>146</v>
      </c>
      <c r="G154" s="238"/>
      <c r="H154" s="241">
        <v>55.926000000000002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AT154" s="247" t="s">
        <v>141</v>
      </c>
      <c r="AU154" s="247" t="s">
        <v>110</v>
      </c>
      <c r="AV154" s="14" t="s">
        <v>139</v>
      </c>
      <c r="AW154" s="14" t="s">
        <v>30</v>
      </c>
      <c r="AX154" s="14" t="s">
        <v>80</v>
      </c>
      <c r="AY154" s="247" t="s">
        <v>132</v>
      </c>
    </row>
    <row r="155" spans="1:65" s="2" customFormat="1" ht="16.5" customHeight="1">
      <c r="A155" s="33"/>
      <c r="B155" s="34"/>
      <c r="C155" s="211" t="s">
        <v>155</v>
      </c>
      <c r="D155" s="211" t="s">
        <v>135</v>
      </c>
      <c r="E155" s="212" t="s">
        <v>156</v>
      </c>
      <c r="F155" s="213" t="s">
        <v>157</v>
      </c>
      <c r="G155" s="214" t="s">
        <v>138</v>
      </c>
      <c r="H155" s="215">
        <v>5.9930000000000003</v>
      </c>
      <c r="I155" s="216"/>
      <c r="J155" s="215">
        <f>ROUND(I155*H155,3)</f>
        <v>0</v>
      </c>
      <c r="K155" s="217"/>
      <c r="L155" s="38"/>
      <c r="M155" s="218" t="s">
        <v>1</v>
      </c>
      <c r="N155" s="219" t="s">
        <v>41</v>
      </c>
      <c r="O155" s="70"/>
      <c r="P155" s="220">
        <f>O155*H155</f>
        <v>0</v>
      </c>
      <c r="Q155" s="220">
        <v>0</v>
      </c>
      <c r="R155" s="220">
        <f>Q155*H155</f>
        <v>0</v>
      </c>
      <c r="S155" s="220">
        <v>0</v>
      </c>
      <c r="T155" s="221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2" t="s">
        <v>139</v>
      </c>
      <c r="AT155" s="222" t="s">
        <v>135</v>
      </c>
      <c r="AU155" s="222" t="s">
        <v>110</v>
      </c>
      <c r="AY155" s="16" t="s">
        <v>132</v>
      </c>
      <c r="BE155" s="223">
        <f>IF(N155="základná",J155,0)</f>
        <v>0</v>
      </c>
      <c r="BF155" s="223">
        <f>IF(N155="znížená",J155,0)</f>
        <v>0</v>
      </c>
      <c r="BG155" s="223">
        <f>IF(N155="zákl. prenesená",J155,0)</f>
        <v>0</v>
      </c>
      <c r="BH155" s="223">
        <f>IF(N155="zníž. prenesená",J155,0)</f>
        <v>0</v>
      </c>
      <c r="BI155" s="223">
        <f>IF(N155="nulová",J155,0)</f>
        <v>0</v>
      </c>
      <c r="BJ155" s="16" t="s">
        <v>110</v>
      </c>
      <c r="BK155" s="224">
        <f>ROUND(I155*H155,3)</f>
        <v>0</v>
      </c>
      <c r="BL155" s="16" t="s">
        <v>139</v>
      </c>
      <c r="BM155" s="222" t="s">
        <v>158</v>
      </c>
    </row>
    <row r="156" spans="1:65" s="13" customFormat="1">
      <c r="B156" s="225"/>
      <c r="C156" s="226"/>
      <c r="D156" s="227" t="s">
        <v>141</v>
      </c>
      <c r="E156" s="228" t="s">
        <v>1</v>
      </c>
      <c r="F156" s="229" t="s">
        <v>159</v>
      </c>
      <c r="G156" s="226"/>
      <c r="H156" s="230">
        <v>2.2949999999999999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141</v>
      </c>
      <c r="AU156" s="236" t="s">
        <v>110</v>
      </c>
      <c r="AV156" s="13" t="s">
        <v>110</v>
      </c>
      <c r="AW156" s="13" t="s">
        <v>30</v>
      </c>
      <c r="AX156" s="13" t="s">
        <v>75</v>
      </c>
      <c r="AY156" s="236" t="s">
        <v>132</v>
      </c>
    </row>
    <row r="157" spans="1:65" s="13" customFormat="1">
      <c r="B157" s="225"/>
      <c r="C157" s="226"/>
      <c r="D157" s="227" t="s">
        <v>141</v>
      </c>
      <c r="E157" s="228" t="s">
        <v>1</v>
      </c>
      <c r="F157" s="229" t="s">
        <v>160</v>
      </c>
      <c r="G157" s="226"/>
      <c r="H157" s="230">
        <v>3.698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141</v>
      </c>
      <c r="AU157" s="236" t="s">
        <v>110</v>
      </c>
      <c r="AV157" s="13" t="s">
        <v>110</v>
      </c>
      <c r="AW157" s="13" t="s">
        <v>30</v>
      </c>
      <c r="AX157" s="13" t="s">
        <v>75</v>
      </c>
      <c r="AY157" s="236" t="s">
        <v>132</v>
      </c>
    </row>
    <row r="158" spans="1:65" s="14" customFormat="1">
      <c r="B158" s="237"/>
      <c r="C158" s="238"/>
      <c r="D158" s="227" t="s">
        <v>141</v>
      </c>
      <c r="E158" s="239" t="s">
        <v>1</v>
      </c>
      <c r="F158" s="240" t="s">
        <v>146</v>
      </c>
      <c r="G158" s="238"/>
      <c r="H158" s="241">
        <v>5.9930000000000003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141</v>
      </c>
      <c r="AU158" s="247" t="s">
        <v>110</v>
      </c>
      <c r="AV158" s="14" t="s">
        <v>139</v>
      </c>
      <c r="AW158" s="14" t="s">
        <v>30</v>
      </c>
      <c r="AX158" s="14" t="s">
        <v>80</v>
      </c>
      <c r="AY158" s="247" t="s">
        <v>132</v>
      </c>
    </row>
    <row r="159" spans="1:65" s="2" customFormat="1" ht="24" customHeight="1">
      <c r="A159" s="33"/>
      <c r="B159" s="34"/>
      <c r="C159" s="211" t="s">
        <v>139</v>
      </c>
      <c r="D159" s="211" t="s">
        <v>135</v>
      </c>
      <c r="E159" s="212" t="s">
        <v>161</v>
      </c>
      <c r="F159" s="213" t="s">
        <v>162</v>
      </c>
      <c r="G159" s="214" t="s">
        <v>163</v>
      </c>
      <c r="H159" s="215">
        <v>7.5</v>
      </c>
      <c r="I159" s="216"/>
      <c r="J159" s="215">
        <f>ROUND(I159*H159,3)</f>
        <v>0</v>
      </c>
      <c r="K159" s="217"/>
      <c r="L159" s="38"/>
      <c r="M159" s="218" t="s">
        <v>1</v>
      </c>
      <c r="N159" s="219" t="s">
        <v>41</v>
      </c>
      <c r="O159" s="70"/>
      <c r="P159" s="220">
        <f>O159*H159</f>
        <v>0</v>
      </c>
      <c r="Q159" s="220">
        <v>9.3799999999999994E-3</v>
      </c>
      <c r="R159" s="220">
        <f>Q159*H159</f>
        <v>7.0349999999999996E-2</v>
      </c>
      <c r="S159" s="220">
        <v>0</v>
      </c>
      <c r="T159" s="22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2" t="s">
        <v>139</v>
      </c>
      <c r="AT159" s="222" t="s">
        <v>135</v>
      </c>
      <c r="AU159" s="222" t="s">
        <v>110</v>
      </c>
      <c r="AY159" s="16" t="s">
        <v>132</v>
      </c>
      <c r="BE159" s="223">
        <f>IF(N159="základná",J159,0)</f>
        <v>0</v>
      </c>
      <c r="BF159" s="223">
        <f>IF(N159="znížená",J159,0)</f>
        <v>0</v>
      </c>
      <c r="BG159" s="223">
        <f>IF(N159="zákl. prenesená",J159,0)</f>
        <v>0</v>
      </c>
      <c r="BH159" s="223">
        <f>IF(N159="zníž. prenesená",J159,0)</f>
        <v>0</v>
      </c>
      <c r="BI159" s="223">
        <f>IF(N159="nulová",J159,0)</f>
        <v>0</v>
      </c>
      <c r="BJ159" s="16" t="s">
        <v>110</v>
      </c>
      <c r="BK159" s="224">
        <f>ROUND(I159*H159,3)</f>
        <v>0</v>
      </c>
      <c r="BL159" s="16" t="s">
        <v>139</v>
      </c>
      <c r="BM159" s="222" t="s">
        <v>164</v>
      </c>
    </row>
    <row r="160" spans="1:65" s="13" customFormat="1">
      <c r="B160" s="225"/>
      <c r="C160" s="226"/>
      <c r="D160" s="227" t="s">
        <v>141</v>
      </c>
      <c r="E160" s="228" t="s">
        <v>1</v>
      </c>
      <c r="F160" s="229" t="s">
        <v>165</v>
      </c>
      <c r="G160" s="226"/>
      <c r="H160" s="230">
        <v>7.5</v>
      </c>
      <c r="I160" s="231"/>
      <c r="J160" s="226"/>
      <c r="K160" s="226"/>
      <c r="L160" s="232"/>
      <c r="M160" s="233"/>
      <c r="N160" s="234"/>
      <c r="O160" s="234"/>
      <c r="P160" s="234"/>
      <c r="Q160" s="234"/>
      <c r="R160" s="234"/>
      <c r="S160" s="234"/>
      <c r="T160" s="235"/>
      <c r="AT160" s="236" t="s">
        <v>141</v>
      </c>
      <c r="AU160" s="236" t="s">
        <v>110</v>
      </c>
      <c r="AV160" s="13" t="s">
        <v>110</v>
      </c>
      <c r="AW160" s="13" t="s">
        <v>30</v>
      </c>
      <c r="AX160" s="13" t="s">
        <v>80</v>
      </c>
      <c r="AY160" s="236" t="s">
        <v>132</v>
      </c>
    </row>
    <row r="161" spans="1:65" s="12" customFormat="1" ht="22.9" customHeight="1">
      <c r="B161" s="195"/>
      <c r="C161" s="196"/>
      <c r="D161" s="197" t="s">
        <v>74</v>
      </c>
      <c r="E161" s="209" t="s">
        <v>166</v>
      </c>
      <c r="F161" s="209" t="s">
        <v>167</v>
      </c>
      <c r="G161" s="196"/>
      <c r="H161" s="196"/>
      <c r="I161" s="199"/>
      <c r="J161" s="210">
        <f>BK161</f>
        <v>0</v>
      </c>
      <c r="K161" s="196"/>
      <c r="L161" s="201"/>
      <c r="M161" s="202"/>
      <c r="N161" s="203"/>
      <c r="O161" s="203"/>
      <c r="P161" s="204">
        <f>SUM(P162:P196)</f>
        <v>0</v>
      </c>
      <c r="Q161" s="203"/>
      <c r="R161" s="204">
        <f>SUM(R162:R196)</f>
        <v>3.9692159999999997E-2</v>
      </c>
      <c r="S161" s="203"/>
      <c r="T161" s="205">
        <f>SUM(T162:T196)</f>
        <v>3.9004680000000005</v>
      </c>
      <c r="AR161" s="206" t="s">
        <v>80</v>
      </c>
      <c r="AT161" s="207" t="s">
        <v>74</v>
      </c>
      <c r="AU161" s="207" t="s">
        <v>80</v>
      </c>
      <c r="AY161" s="206" t="s">
        <v>132</v>
      </c>
      <c r="BK161" s="208">
        <f>SUM(BK162:BK196)</f>
        <v>0</v>
      </c>
    </row>
    <row r="162" spans="1:65" s="2" customFormat="1" ht="24" customHeight="1">
      <c r="A162" s="33"/>
      <c r="B162" s="34"/>
      <c r="C162" s="211" t="s">
        <v>168</v>
      </c>
      <c r="D162" s="211" t="s">
        <v>135</v>
      </c>
      <c r="E162" s="212" t="s">
        <v>169</v>
      </c>
      <c r="F162" s="213" t="s">
        <v>170</v>
      </c>
      <c r="G162" s="214" t="s">
        <v>138</v>
      </c>
      <c r="H162" s="215">
        <v>24.552</v>
      </c>
      <c r="I162" s="216"/>
      <c r="J162" s="215">
        <f>ROUND(I162*H162,3)</f>
        <v>0</v>
      </c>
      <c r="K162" s="217"/>
      <c r="L162" s="38"/>
      <c r="M162" s="218" t="s">
        <v>1</v>
      </c>
      <c r="N162" s="219" t="s">
        <v>41</v>
      </c>
      <c r="O162" s="70"/>
      <c r="P162" s="220">
        <f>O162*H162</f>
        <v>0</v>
      </c>
      <c r="Q162" s="220">
        <v>1.5299999999999999E-3</v>
      </c>
      <c r="R162" s="220">
        <f>Q162*H162</f>
        <v>3.7564559999999997E-2</v>
      </c>
      <c r="S162" s="220">
        <v>0</v>
      </c>
      <c r="T162" s="221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2" t="s">
        <v>139</v>
      </c>
      <c r="AT162" s="222" t="s">
        <v>135</v>
      </c>
      <c r="AU162" s="222" t="s">
        <v>110</v>
      </c>
      <c r="AY162" s="16" t="s">
        <v>132</v>
      </c>
      <c r="BE162" s="223">
        <f>IF(N162="základná",J162,0)</f>
        <v>0</v>
      </c>
      <c r="BF162" s="223">
        <f>IF(N162="znížená",J162,0)</f>
        <v>0</v>
      </c>
      <c r="BG162" s="223">
        <f>IF(N162="zákl. prenesená",J162,0)</f>
        <v>0</v>
      </c>
      <c r="BH162" s="223">
        <f>IF(N162="zníž. prenesená",J162,0)</f>
        <v>0</v>
      </c>
      <c r="BI162" s="223">
        <f>IF(N162="nulová",J162,0)</f>
        <v>0</v>
      </c>
      <c r="BJ162" s="16" t="s">
        <v>110</v>
      </c>
      <c r="BK162" s="224">
        <f>ROUND(I162*H162,3)</f>
        <v>0</v>
      </c>
      <c r="BL162" s="16" t="s">
        <v>139</v>
      </c>
      <c r="BM162" s="222" t="s">
        <v>171</v>
      </c>
    </row>
    <row r="163" spans="1:65" s="13" customFormat="1">
      <c r="B163" s="225"/>
      <c r="C163" s="226"/>
      <c r="D163" s="227" t="s">
        <v>141</v>
      </c>
      <c r="E163" s="228" t="s">
        <v>1</v>
      </c>
      <c r="F163" s="229" t="s">
        <v>172</v>
      </c>
      <c r="G163" s="226"/>
      <c r="H163" s="230">
        <v>12.276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141</v>
      </c>
      <c r="AU163" s="236" t="s">
        <v>110</v>
      </c>
      <c r="AV163" s="13" t="s">
        <v>110</v>
      </c>
      <c r="AW163" s="13" t="s">
        <v>30</v>
      </c>
      <c r="AX163" s="13" t="s">
        <v>75</v>
      </c>
      <c r="AY163" s="236" t="s">
        <v>132</v>
      </c>
    </row>
    <row r="164" spans="1:65" s="13" customFormat="1">
      <c r="B164" s="225"/>
      <c r="C164" s="226"/>
      <c r="D164" s="227" t="s">
        <v>141</v>
      </c>
      <c r="E164" s="228" t="s">
        <v>1</v>
      </c>
      <c r="F164" s="229" t="s">
        <v>173</v>
      </c>
      <c r="G164" s="226"/>
      <c r="H164" s="230">
        <v>12.276</v>
      </c>
      <c r="I164" s="231"/>
      <c r="J164" s="226"/>
      <c r="K164" s="226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141</v>
      </c>
      <c r="AU164" s="236" t="s">
        <v>110</v>
      </c>
      <c r="AV164" s="13" t="s">
        <v>110</v>
      </c>
      <c r="AW164" s="13" t="s">
        <v>30</v>
      </c>
      <c r="AX164" s="13" t="s">
        <v>75</v>
      </c>
      <c r="AY164" s="236" t="s">
        <v>132</v>
      </c>
    </row>
    <row r="165" spans="1:65" s="14" customFormat="1">
      <c r="B165" s="237"/>
      <c r="C165" s="238"/>
      <c r="D165" s="227" t="s">
        <v>141</v>
      </c>
      <c r="E165" s="239" t="s">
        <v>1</v>
      </c>
      <c r="F165" s="240" t="s">
        <v>146</v>
      </c>
      <c r="G165" s="238"/>
      <c r="H165" s="241">
        <v>24.552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141</v>
      </c>
      <c r="AU165" s="247" t="s">
        <v>110</v>
      </c>
      <c r="AV165" s="14" t="s">
        <v>139</v>
      </c>
      <c r="AW165" s="14" t="s">
        <v>30</v>
      </c>
      <c r="AX165" s="14" t="s">
        <v>80</v>
      </c>
      <c r="AY165" s="247" t="s">
        <v>132</v>
      </c>
    </row>
    <row r="166" spans="1:65" s="2" customFormat="1" ht="16.5" customHeight="1">
      <c r="A166" s="33"/>
      <c r="B166" s="34"/>
      <c r="C166" s="211" t="s">
        <v>133</v>
      </c>
      <c r="D166" s="211" t="s">
        <v>135</v>
      </c>
      <c r="E166" s="212" t="s">
        <v>174</v>
      </c>
      <c r="F166" s="213" t="s">
        <v>175</v>
      </c>
      <c r="G166" s="214" t="s">
        <v>138</v>
      </c>
      <c r="H166" s="215">
        <v>42.552</v>
      </c>
      <c r="I166" s="216"/>
      <c r="J166" s="215">
        <f>ROUND(I166*H166,3)</f>
        <v>0</v>
      </c>
      <c r="K166" s="217"/>
      <c r="L166" s="38"/>
      <c r="M166" s="218" t="s">
        <v>1</v>
      </c>
      <c r="N166" s="219" t="s">
        <v>41</v>
      </c>
      <c r="O166" s="70"/>
      <c r="P166" s="220">
        <f>O166*H166</f>
        <v>0</v>
      </c>
      <c r="Q166" s="220">
        <v>5.0000000000000002E-5</v>
      </c>
      <c r="R166" s="220">
        <f>Q166*H166</f>
        <v>2.1275999999999999E-3</v>
      </c>
      <c r="S166" s="220">
        <v>0</v>
      </c>
      <c r="T166" s="221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2" t="s">
        <v>139</v>
      </c>
      <c r="AT166" s="222" t="s">
        <v>135</v>
      </c>
      <c r="AU166" s="222" t="s">
        <v>110</v>
      </c>
      <c r="AY166" s="16" t="s">
        <v>132</v>
      </c>
      <c r="BE166" s="223">
        <f>IF(N166="základná",J166,0)</f>
        <v>0</v>
      </c>
      <c r="BF166" s="223">
        <f>IF(N166="znížená",J166,0)</f>
        <v>0</v>
      </c>
      <c r="BG166" s="223">
        <f>IF(N166="zákl. prenesená",J166,0)</f>
        <v>0</v>
      </c>
      <c r="BH166" s="223">
        <f>IF(N166="zníž. prenesená",J166,0)</f>
        <v>0</v>
      </c>
      <c r="BI166" s="223">
        <f>IF(N166="nulová",J166,0)</f>
        <v>0</v>
      </c>
      <c r="BJ166" s="16" t="s">
        <v>110</v>
      </c>
      <c r="BK166" s="224">
        <f>ROUND(I166*H166,3)</f>
        <v>0</v>
      </c>
      <c r="BL166" s="16" t="s">
        <v>139</v>
      </c>
      <c r="BM166" s="222" t="s">
        <v>176</v>
      </c>
    </row>
    <row r="167" spans="1:65" s="13" customFormat="1">
      <c r="B167" s="225"/>
      <c r="C167" s="226"/>
      <c r="D167" s="227" t="s">
        <v>141</v>
      </c>
      <c r="E167" s="228" t="s">
        <v>1</v>
      </c>
      <c r="F167" s="229" t="s">
        <v>172</v>
      </c>
      <c r="G167" s="226"/>
      <c r="H167" s="230">
        <v>12.276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141</v>
      </c>
      <c r="AU167" s="236" t="s">
        <v>110</v>
      </c>
      <c r="AV167" s="13" t="s">
        <v>110</v>
      </c>
      <c r="AW167" s="13" t="s">
        <v>30</v>
      </c>
      <c r="AX167" s="13" t="s">
        <v>75</v>
      </c>
      <c r="AY167" s="236" t="s">
        <v>132</v>
      </c>
    </row>
    <row r="168" spans="1:65" s="13" customFormat="1">
      <c r="B168" s="225"/>
      <c r="C168" s="226"/>
      <c r="D168" s="227" t="s">
        <v>141</v>
      </c>
      <c r="E168" s="228" t="s">
        <v>1</v>
      </c>
      <c r="F168" s="229" t="s">
        <v>173</v>
      </c>
      <c r="G168" s="226"/>
      <c r="H168" s="230">
        <v>12.276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141</v>
      </c>
      <c r="AU168" s="236" t="s">
        <v>110</v>
      </c>
      <c r="AV168" s="13" t="s">
        <v>110</v>
      </c>
      <c r="AW168" s="13" t="s">
        <v>30</v>
      </c>
      <c r="AX168" s="13" t="s">
        <v>75</v>
      </c>
      <c r="AY168" s="236" t="s">
        <v>132</v>
      </c>
    </row>
    <row r="169" spans="1:65" s="13" customFormat="1">
      <c r="B169" s="225"/>
      <c r="C169" s="226"/>
      <c r="D169" s="227" t="s">
        <v>141</v>
      </c>
      <c r="E169" s="228" t="s">
        <v>1</v>
      </c>
      <c r="F169" s="229" t="s">
        <v>177</v>
      </c>
      <c r="G169" s="226"/>
      <c r="H169" s="230">
        <v>18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AT169" s="236" t="s">
        <v>141</v>
      </c>
      <c r="AU169" s="236" t="s">
        <v>110</v>
      </c>
      <c r="AV169" s="13" t="s">
        <v>110</v>
      </c>
      <c r="AW169" s="13" t="s">
        <v>30</v>
      </c>
      <c r="AX169" s="13" t="s">
        <v>75</v>
      </c>
      <c r="AY169" s="236" t="s">
        <v>132</v>
      </c>
    </row>
    <row r="170" spans="1:65" s="14" customFormat="1">
      <c r="B170" s="237"/>
      <c r="C170" s="238"/>
      <c r="D170" s="227" t="s">
        <v>141</v>
      </c>
      <c r="E170" s="239" t="s">
        <v>1</v>
      </c>
      <c r="F170" s="240" t="s">
        <v>146</v>
      </c>
      <c r="G170" s="238"/>
      <c r="H170" s="241">
        <v>42.552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AT170" s="247" t="s">
        <v>141</v>
      </c>
      <c r="AU170" s="247" t="s">
        <v>110</v>
      </c>
      <c r="AV170" s="14" t="s">
        <v>139</v>
      </c>
      <c r="AW170" s="14" t="s">
        <v>30</v>
      </c>
      <c r="AX170" s="14" t="s">
        <v>80</v>
      </c>
      <c r="AY170" s="247" t="s">
        <v>132</v>
      </c>
    </row>
    <row r="171" spans="1:65" s="2" customFormat="1" ht="16.5" customHeight="1">
      <c r="A171" s="33"/>
      <c r="B171" s="34"/>
      <c r="C171" s="211" t="s">
        <v>178</v>
      </c>
      <c r="D171" s="211" t="s">
        <v>135</v>
      </c>
      <c r="E171" s="212" t="s">
        <v>179</v>
      </c>
      <c r="F171" s="213" t="s">
        <v>180</v>
      </c>
      <c r="G171" s="214" t="s">
        <v>181</v>
      </c>
      <c r="H171" s="215">
        <v>12</v>
      </c>
      <c r="I171" s="216"/>
      <c r="J171" s="215">
        <f>ROUND(I171*H171,3)</f>
        <v>0</v>
      </c>
      <c r="K171" s="217"/>
      <c r="L171" s="38"/>
      <c r="M171" s="218" t="s">
        <v>1</v>
      </c>
      <c r="N171" s="219" t="s">
        <v>41</v>
      </c>
      <c r="O171" s="70"/>
      <c r="P171" s="220">
        <f>O171*H171</f>
        <v>0</v>
      </c>
      <c r="Q171" s="220">
        <v>0</v>
      </c>
      <c r="R171" s="220">
        <f>Q171*H171</f>
        <v>0</v>
      </c>
      <c r="S171" s="220">
        <v>0</v>
      </c>
      <c r="T171" s="221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22" t="s">
        <v>139</v>
      </c>
      <c r="AT171" s="222" t="s">
        <v>135</v>
      </c>
      <c r="AU171" s="222" t="s">
        <v>110</v>
      </c>
      <c r="AY171" s="16" t="s">
        <v>132</v>
      </c>
      <c r="BE171" s="223">
        <f>IF(N171="základná",J171,0)</f>
        <v>0</v>
      </c>
      <c r="BF171" s="223">
        <f>IF(N171="znížená",J171,0)</f>
        <v>0</v>
      </c>
      <c r="BG171" s="223">
        <f>IF(N171="zákl. prenesená",J171,0)</f>
        <v>0</v>
      </c>
      <c r="BH171" s="223">
        <f>IF(N171="zníž. prenesená",J171,0)</f>
        <v>0</v>
      </c>
      <c r="BI171" s="223">
        <f>IF(N171="nulová",J171,0)</f>
        <v>0</v>
      </c>
      <c r="BJ171" s="16" t="s">
        <v>110</v>
      </c>
      <c r="BK171" s="224">
        <f>ROUND(I171*H171,3)</f>
        <v>0</v>
      </c>
      <c r="BL171" s="16" t="s">
        <v>139</v>
      </c>
      <c r="BM171" s="222" t="s">
        <v>182</v>
      </c>
    </row>
    <row r="172" spans="1:65" s="13" customFormat="1">
      <c r="B172" s="225"/>
      <c r="C172" s="226"/>
      <c r="D172" s="227" t="s">
        <v>141</v>
      </c>
      <c r="E172" s="228" t="s">
        <v>1</v>
      </c>
      <c r="F172" s="229" t="s">
        <v>183</v>
      </c>
      <c r="G172" s="226"/>
      <c r="H172" s="230">
        <v>12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141</v>
      </c>
      <c r="AU172" s="236" t="s">
        <v>110</v>
      </c>
      <c r="AV172" s="13" t="s">
        <v>110</v>
      </c>
      <c r="AW172" s="13" t="s">
        <v>30</v>
      </c>
      <c r="AX172" s="13" t="s">
        <v>80</v>
      </c>
      <c r="AY172" s="236" t="s">
        <v>132</v>
      </c>
    </row>
    <row r="173" spans="1:65" s="2" customFormat="1" ht="16.5" customHeight="1">
      <c r="A173" s="33"/>
      <c r="B173" s="34"/>
      <c r="C173" s="248" t="s">
        <v>184</v>
      </c>
      <c r="D173" s="248" t="s">
        <v>185</v>
      </c>
      <c r="E173" s="249" t="s">
        <v>186</v>
      </c>
      <c r="F173" s="250" t="s">
        <v>187</v>
      </c>
      <c r="G173" s="251" t="s">
        <v>181</v>
      </c>
      <c r="H173" s="252">
        <v>12</v>
      </c>
      <c r="I173" s="253"/>
      <c r="J173" s="252">
        <f>ROUND(I173*H173,3)</f>
        <v>0</v>
      </c>
      <c r="K173" s="254"/>
      <c r="L173" s="255"/>
      <c r="M173" s="256" t="s">
        <v>1</v>
      </c>
      <c r="N173" s="257" t="s">
        <v>41</v>
      </c>
      <c r="O173" s="70"/>
      <c r="P173" s="220">
        <f>O173*H173</f>
        <v>0</v>
      </c>
      <c r="Q173" s="220">
        <v>0</v>
      </c>
      <c r="R173" s="220">
        <f>Q173*H173</f>
        <v>0</v>
      </c>
      <c r="S173" s="220">
        <v>0</v>
      </c>
      <c r="T173" s="221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22" t="s">
        <v>184</v>
      </c>
      <c r="AT173" s="222" t="s">
        <v>185</v>
      </c>
      <c r="AU173" s="222" t="s">
        <v>110</v>
      </c>
      <c r="AY173" s="16" t="s">
        <v>132</v>
      </c>
      <c r="BE173" s="223">
        <f>IF(N173="základná",J173,0)</f>
        <v>0</v>
      </c>
      <c r="BF173" s="223">
        <f>IF(N173="znížená",J173,0)</f>
        <v>0</v>
      </c>
      <c r="BG173" s="223">
        <f>IF(N173="zákl. prenesená",J173,0)</f>
        <v>0</v>
      </c>
      <c r="BH173" s="223">
        <f>IF(N173="zníž. prenesená",J173,0)</f>
        <v>0</v>
      </c>
      <c r="BI173" s="223">
        <f>IF(N173="nulová",J173,0)</f>
        <v>0</v>
      </c>
      <c r="BJ173" s="16" t="s">
        <v>110</v>
      </c>
      <c r="BK173" s="224">
        <f>ROUND(I173*H173,3)</f>
        <v>0</v>
      </c>
      <c r="BL173" s="16" t="s">
        <v>139</v>
      </c>
      <c r="BM173" s="222" t="s">
        <v>188</v>
      </c>
    </row>
    <row r="174" spans="1:65" s="13" customFormat="1">
      <c r="B174" s="225"/>
      <c r="C174" s="226"/>
      <c r="D174" s="227" t="s">
        <v>141</v>
      </c>
      <c r="E174" s="228" t="s">
        <v>1</v>
      </c>
      <c r="F174" s="229" t="s">
        <v>189</v>
      </c>
      <c r="G174" s="226"/>
      <c r="H174" s="230">
        <v>6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141</v>
      </c>
      <c r="AU174" s="236" t="s">
        <v>110</v>
      </c>
      <c r="AV174" s="13" t="s">
        <v>110</v>
      </c>
      <c r="AW174" s="13" t="s">
        <v>30</v>
      </c>
      <c r="AX174" s="13" t="s">
        <v>75</v>
      </c>
      <c r="AY174" s="236" t="s">
        <v>132</v>
      </c>
    </row>
    <row r="175" spans="1:65" s="13" customFormat="1">
      <c r="B175" s="225"/>
      <c r="C175" s="226"/>
      <c r="D175" s="227" t="s">
        <v>141</v>
      </c>
      <c r="E175" s="228" t="s">
        <v>1</v>
      </c>
      <c r="F175" s="229" t="s">
        <v>190</v>
      </c>
      <c r="G175" s="226"/>
      <c r="H175" s="230">
        <v>2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AT175" s="236" t="s">
        <v>141</v>
      </c>
      <c r="AU175" s="236" t="s">
        <v>110</v>
      </c>
      <c r="AV175" s="13" t="s">
        <v>110</v>
      </c>
      <c r="AW175" s="13" t="s">
        <v>30</v>
      </c>
      <c r="AX175" s="13" t="s">
        <v>75</v>
      </c>
      <c r="AY175" s="236" t="s">
        <v>132</v>
      </c>
    </row>
    <row r="176" spans="1:65" s="13" customFormat="1">
      <c r="B176" s="225"/>
      <c r="C176" s="226"/>
      <c r="D176" s="227" t="s">
        <v>141</v>
      </c>
      <c r="E176" s="228" t="s">
        <v>1</v>
      </c>
      <c r="F176" s="229" t="s">
        <v>191</v>
      </c>
      <c r="G176" s="226"/>
      <c r="H176" s="230">
        <v>2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141</v>
      </c>
      <c r="AU176" s="236" t="s">
        <v>110</v>
      </c>
      <c r="AV176" s="13" t="s">
        <v>110</v>
      </c>
      <c r="AW176" s="13" t="s">
        <v>30</v>
      </c>
      <c r="AX176" s="13" t="s">
        <v>75</v>
      </c>
      <c r="AY176" s="236" t="s">
        <v>132</v>
      </c>
    </row>
    <row r="177" spans="1:65" s="13" customFormat="1">
      <c r="B177" s="225"/>
      <c r="C177" s="226"/>
      <c r="D177" s="227" t="s">
        <v>141</v>
      </c>
      <c r="E177" s="228" t="s">
        <v>1</v>
      </c>
      <c r="F177" s="229" t="s">
        <v>192</v>
      </c>
      <c r="G177" s="226"/>
      <c r="H177" s="230">
        <v>2</v>
      </c>
      <c r="I177" s="231"/>
      <c r="J177" s="226"/>
      <c r="K177" s="226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141</v>
      </c>
      <c r="AU177" s="236" t="s">
        <v>110</v>
      </c>
      <c r="AV177" s="13" t="s">
        <v>110</v>
      </c>
      <c r="AW177" s="13" t="s">
        <v>30</v>
      </c>
      <c r="AX177" s="13" t="s">
        <v>75</v>
      </c>
      <c r="AY177" s="236" t="s">
        <v>132</v>
      </c>
    </row>
    <row r="178" spans="1:65" s="14" customFormat="1">
      <c r="B178" s="237"/>
      <c r="C178" s="238"/>
      <c r="D178" s="227" t="s">
        <v>141</v>
      </c>
      <c r="E178" s="239" t="s">
        <v>1</v>
      </c>
      <c r="F178" s="240" t="s">
        <v>146</v>
      </c>
      <c r="G178" s="238"/>
      <c r="H178" s="241">
        <v>12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AT178" s="247" t="s">
        <v>141</v>
      </c>
      <c r="AU178" s="247" t="s">
        <v>110</v>
      </c>
      <c r="AV178" s="14" t="s">
        <v>139</v>
      </c>
      <c r="AW178" s="14" t="s">
        <v>30</v>
      </c>
      <c r="AX178" s="14" t="s">
        <v>80</v>
      </c>
      <c r="AY178" s="247" t="s">
        <v>132</v>
      </c>
    </row>
    <row r="179" spans="1:65" s="2" customFormat="1" ht="24" customHeight="1">
      <c r="A179" s="33"/>
      <c r="B179" s="34"/>
      <c r="C179" s="211" t="s">
        <v>166</v>
      </c>
      <c r="D179" s="211" t="s">
        <v>135</v>
      </c>
      <c r="E179" s="212" t="s">
        <v>193</v>
      </c>
      <c r="F179" s="213" t="s">
        <v>194</v>
      </c>
      <c r="G179" s="214" t="s">
        <v>181</v>
      </c>
      <c r="H179" s="215">
        <v>7</v>
      </c>
      <c r="I179" s="216"/>
      <c r="J179" s="215">
        <f>ROUND(I179*H179,3)</f>
        <v>0</v>
      </c>
      <c r="K179" s="217"/>
      <c r="L179" s="38"/>
      <c r="M179" s="218" t="s">
        <v>1</v>
      </c>
      <c r="N179" s="219" t="s">
        <v>41</v>
      </c>
      <c r="O179" s="70"/>
      <c r="P179" s="220">
        <f>O179*H179</f>
        <v>0</v>
      </c>
      <c r="Q179" s="220">
        <v>0</v>
      </c>
      <c r="R179" s="220">
        <f>Q179*H179</f>
        <v>0</v>
      </c>
      <c r="S179" s="220">
        <v>0</v>
      </c>
      <c r="T179" s="221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22" t="s">
        <v>139</v>
      </c>
      <c r="AT179" s="222" t="s">
        <v>135</v>
      </c>
      <c r="AU179" s="222" t="s">
        <v>110</v>
      </c>
      <c r="AY179" s="16" t="s">
        <v>132</v>
      </c>
      <c r="BE179" s="223">
        <f>IF(N179="základná",J179,0)</f>
        <v>0</v>
      </c>
      <c r="BF179" s="223">
        <f>IF(N179="znížená",J179,0)</f>
        <v>0</v>
      </c>
      <c r="BG179" s="223">
        <f>IF(N179="zákl. prenesená",J179,0)</f>
        <v>0</v>
      </c>
      <c r="BH179" s="223">
        <f>IF(N179="zníž. prenesená",J179,0)</f>
        <v>0</v>
      </c>
      <c r="BI179" s="223">
        <f>IF(N179="nulová",J179,0)</f>
        <v>0</v>
      </c>
      <c r="BJ179" s="16" t="s">
        <v>110</v>
      </c>
      <c r="BK179" s="224">
        <f>ROUND(I179*H179,3)</f>
        <v>0</v>
      </c>
      <c r="BL179" s="16" t="s">
        <v>139</v>
      </c>
      <c r="BM179" s="222" t="s">
        <v>195</v>
      </c>
    </row>
    <row r="180" spans="1:65" s="13" customFormat="1">
      <c r="B180" s="225"/>
      <c r="C180" s="226"/>
      <c r="D180" s="227" t="s">
        <v>141</v>
      </c>
      <c r="E180" s="228" t="s">
        <v>1</v>
      </c>
      <c r="F180" s="229" t="s">
        <v>196</v>
      </c>
      <c r="G180" s="226"/>
      <c r="H180" s="230">
        <v>7</v>
      </c>
      <c r="I180" s="231"/>
      <c r="J180" s="226"/>
      <c r="K180" s="226"/>
      <c r="L180" s="232"/>
      <c r="M180" s="233"/>
      <c r="N180" s="234"/>
      <c r="O180" s="234"/>
      <c r="P180" s="234"/>
      <c r="Q180" s="234"/>
      <c r="R180" s="234"/>
      <c r="S180" s="234"/>
      <c r="T180" s="235"/>
      <c r="AT180" s="236" t="s">
        <v>141</v>
      </c>
      <c r="AU180" s="236" t="s">
        <v>110</v>
      </c>
      <c r="AV180" s="13" t="s">
        <v>110</v>
      </c>
      <c r="AW180" s="13" t="s">
        <v>30</v>
      </c>
      <c r="AX180" s="13" t="s">
        <v>80</v>
      </c>
      <c r="AY180" s="236" t="s">
        <v>132</v>
      </c>
    </row>
    <row r="181" spans="1:65" s="2" customFormat="1" ht="36" customHeight="1">
      <c r="A181" s="33"/>
      <c r="B181" s="34"/>
      <c r="C181" s="211" t="s">
        <v>197</v>
      </c>
      <c r="D181" s="211" t="s">
        <v>135</v>
      </c>
      <c r="E181" s="212" t="s">
        <v>198</v>
      </c>
      <c r="F181" s="213" t="s">
        <v>199</v>
      </c>
      <c r="G181" s="214" t="s">
        <v>163</v>
      </c>
      <c r="H181" s="215">
        <v>7.5</v>
      </c>
      <c r="I181" s="216"/>
      <c r="J181" s="215">
        <f>ROUND(I181*H181,3)</f>
        <v>0</v>
      </c>
      <c r="K181" s="217"/>
      <c r="L181" s="38"/>
      <c r="M181" s="218" t="s">
        <v>1</v>
      </c>
      <c r="N181" s="219" t="s">
        <v>41</v>
      </c>
      <c r="O181" s="70"/>
      <c r="P181" s="220">
        <f>O181*H181</f>
        <v>0</v>
      </c>
      <c r="Q181" s="220">
        <v>0</v>
      </c>
      <c r="R181" s="220">
        <f>Q181*H181</f>
        <v>0</v>
      </c>
      <c r="S181" s="220">
        <v>1.2999999999999999E-2</v>
      </c>
      <c r="T181" s="221">
        <f>S181*H181</f>
        <v>9.7499999999999989E-2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2" t="s">
        <v>139</v>
      </c>
      <c r="AT181" s="222" t="s">
        <v>135</v>
      </c>
      <c r="AU181" s="222" t="s">
        <v>110</v>
      </c>
      <c r="AY181" s="16" t="s">
        <v>132</v>
      </c>
      <c r="BE181" s="223">
        <f>IF(N181="základná",J181,0)</f>
        <v>0</v>
      </c>
      <c r="BF181" s="223">
        <f>IF(N181="znížená",J181,0)</f>
        <v>0</v>
      </c>
      <c r="BG181" s="223">
        <f>IF(N181="zákl. prenesená",J181,0)</f>
        <v>0</v>
      </c>
      <c r="BH181" s="223">
        <f>IF(N181="zníž. prenesená",J181,0)</f>
        <v>0</v>
      </c>
      <c r="BI181" s="223">
        <f>IF(N181="nulová",J181,0)</f>
        <v>0</v>
      </c>
      <c r="BJ181" s="16" t="s">
        <v>110</v>
      </c>
      <c r="BK181" s="224">
        <f>ROUND(I181*H181,3)</f>
        <v>0</v>
      </c>
      <c r="BL181" s="16" t="s">
        <v>139</v>
      </c>
      <c r="BM181" s="222" t="s">
        <v>200</v>
      </c>
    </row>
    <row r="182" spans="1:65" s="13" customFormat="1">
      <c r="B182" s="225"/>
      <c r="C182" s="226"/>
      <c r="D182" s="227" t="s">
        <v>141</v>
      </c>
      <c r="E182" s="228" t="s">
        <v>1</v>
      </c>
      <c r="F182" s="229" t="s">
        <v>165</v>
      </c>
      <c r="G182" s="226"/>
      <c r="H182" s="230">
        <v>7.5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141</v>
      </c>
      <c r="AU182" s="236" t="s">
        <v>110</v>
      </c>
      <c r="AV182" s="13" t="s">
        <v>110</v>
      </c>
      <c r="AW182" s="13" t="s">
        <v>30</v>
      </c>
      <c r="AX182" s="13" t="s">
        <v>80</v>
      </c>
      <c r="AY182" s="236" t="s">
        <v>132</v>
      </c>
    </row>
    <row r="183" spans="1:65" s="2" customFormat="1" ht="36" customHeight="1">
      <c r="A183" s="33"/>
      <c r="B183" s="34"/>
      <c r="C183" s="211" t="s">
        <v>201</v>
      </c>
      <c r="D183" s="211" t="s">
        <v>135</v>
      </c>
      <c r="E183" s="212" t="s">
        <v>202</v>
      </c>
      <c r="F183" s="213" t="s">
        <v>203</v>
      </c>
      <c r="G183" s="214" t="s">
        <v>138</v>
      </c>
      <c r="H183" s="215">
        <v>55.926000000000002</v>
      </c>
      <c r="I183" s="216"/>
      <c r="J183" s="215">
        <f>ROUND(I183*H183,3)</f>
        <v>0</v>
      </c>
      <c r="K183" s="217"/>
      <c r="L183" s="38"/>
      <c r="M183" s="218" t="s">
        <v>1</v>
      </c>
      <c r="N183" s="219" t="s">
        <v>41</v>
      </c>
      <c r="O183" s="70"/>
      <c r="P183" s="220">
        <f>O183*H183</f>
        <v>0</v>
      </c>
      <c r="Q183" s="220">
        <v>0</v>
      </c>
      <c r="R183" s="220">
        <f>Q183*H183</f>
        <v>0</v>
      </c>
      <c r="S183" s="220">
        <v>6.8000000000000005E-2</v>
      </c>
      <c r="T183" s="221">
        <f>S183*H183</f>
        <v>3.8029680000000003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22" t="s">
        <v>139</v>
      </c>
      <c r="AT183" s="222" t="s">
        <v>135</v>
      </c>
      <c r="AU183" s="222" t="s">
        <v>110</v>
      </c>
      <c r="AY183" s="16" t="s">
        <v>132</v>
      </c>
      <c r="BE183" s="223">
        <f>IF(N183="základná",J183,0)</f>
        <v>0</v>
      </c>
      <c r="BF183" s="223">
        <f>IF(N183="znížená",J183,0)</f>
        <v>0</v>
      </c>
      <c r="BG183" s="223">
        <f>IF(N183="zákl. prenesená",J183,0)</f>
        <v>0</v>
      </c>
      <c r="BH183" s="223">
        <f>IF(N183="zníž. prenesená",J183,0)</f>
        <v>0</v>
      </c>
      <c r="BI183" s="223">
        <f>IF(N183="nulová",J183,0)</f>
        <v>0</v>
      </c>
      <c r="BJ183" s="16" t="s">
        <v>110</v>
      </c>
      <c r="BK183" s="224">
        <f>ROUND(I183*H183,3)</f>
        <v>0</v>
      </c>
      <c r="BL183" s="16" t="s">
        <v>139</v>
      </c>
      <c r="BM183" s="222" t="s">
        <v>204</v>
      </c>
    </row>
    <row r="184" spans="1:65" s="13" customFormat="1">
      <c r="B184" s="225"/>
      <c r="C184" s="226"/>
      <c r="D184" s="227" t="s">
        <v>141</v>
      </c>
      <c r="E184" s="228" t="s">
        <v>1</v>
      </c>
      <c r="F184" s="229" t="s">
        <v>150</v>
      </c>
      <c r="G184" s="226"/>
      <c r="H184" s="230">
        <v>22.68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141</v>
      </c>
      <c r="AU184" s="236" t="s">
        <v>110</v>
      </c>
      <c r="AV184" s="13" t="s">
        <v>110</v>
      </c>
      <c r="AW184" s="13" t="s">
        <v>30</v>
      </c>
      <c r="AX184" s="13" t="s">
        <v>75</v>
      </c>
      <c r="AY184" s="236" t="s">
        <v>132</v>
      </c>
    </row>
    <row r="185" spans="1:65" s="13" customFormat="1">
      <c r="B185" s="225"/>
      <c r="C185" s="226"/>
      <c r="D185" s="227" t="s">
        <v>141</v>
      </c>
      <c r="E185" s="228" t="s">
        <v>1</v>
      </c>
      <c r="F185" s="229" t="s">
        <v>151</v>
      </c>
      <c r="G185" s="226"/>
      <c r="H185" s="230">
        <v>2.88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141</v>
      </c>
      <c r="AU185" s="236" t="s">
        <v>110</v>
      </c>
      <c r="AV185" s="13" t="s">
        <v>110</v>
      </c>
      <c r="AW185" s="13" t="s">
        <v>30</v>
      </c>
      <c r="AX185" s="13" t="s">
        <v>75</v>
      </c>
      <c r="AY185" s="236" t="s">
        <v>132</v>
      </c>
    </row>
    <row r="186" spans="1:65" s="13" customFormat="1">
      <c r="B186" s="225"/>
      <c r="C186" s="226"/>
      <c r="D186" s="227" t="s">
        <v>141</v>
      </c>
      <c r="E186" s="228" t="s">
        <v>1</v>
      </c>
      <c r="F186" s="229" t="s">
        <v>152</v>
      </c>
      <c r="G186" s="226"/>
      <c r="H186" s="230">
        <v>2.0880000000000001</v>
      </c>
      <c r="I186" s="231"/>
      <c r="J186" s="226"/>
      <c r="K186" s="226"/>
      <c r="L186" s="232"/>
      <c r="M186" s="233"/>
      <c r="N186" s="234"/>
      <c r="O186" s="234"/>
      <c r="P186" s="234"/>
      <c r="Q186" s="234"/>
      <c r="R186" s="234"/>
      <c r="S186" s="234"/>
      <c r="T186" s="235"/>
      <c r="AT186" s="236" t="s">
        <v>141</v>
      </c>
      <c r="AU186" s="236" t="s">
        <v>110</v>
      </c>
      <c r="AV186" s="13" t="s">
        <v>110</v>
      </c>
      <c r="AW186" s="13" t="s">
        <v>30</v>
      </c>
      <c r="AX186" s="13" t="s">
        <v>75</v>
      </c>
      <c r="AY186" s="236" t="s">
        <v>132</v>
      </c>
    </row>
    <row r="187" spans="1:65" s="13" customFormat="1">
      <c r="B187" s="225"/>
      <c r="C187" s="226"/>
      <c r="D187" s="227" t="s">
        <v>141</v>
      </c>
      <c r="E187" s="228" t="s">
        <v>1</v>
      </c>
      <c r="F187" s="229" t="s">
        <v>153</v>
      </c>
      <c r="G187" s="226"/>
      <c r="H187" s="230">
        <v>22.68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AT187" s="236" t="s">
        <v>141</v>
      </c>
      <c r="AU187" s="236" t="s">
        <v>110</v>
      </c>
      <c r="AV187" s="13" t="s">
        <v>110</v>
      </c>
      <c r="AW187" s="13" t="s">
        <v>30</v>
      </c>
      <c r="AX187" s="13" t="s">
        <v>75</v>
      </c>
      <c r="AY187" s="236" t="s">
        <v>132</v>
      </c>
    </row>
    <row r="188" spans="1:65" s="13" customFormat="1">
      <c r="B188" s="225"/>
      <c r="C188" s="226"/>
      <c r="D188" s="227" t="s">
        <v>141</v>
      </c>
      <c r="E188" s="228" t="s">
        <v>1</v>
      </c>
      <c r="F188" s="229" t="s">
        <v>154</v>
      </c>
      <c r="G188" s="226"/>
      <c r="H188" s="230">
        <v>5.5979999999999999</v>
      </c>
      <c r="I188" s="231"/>
      <c r="J188" s="226"/>
      <c r="K188" s="226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141</v>
      </c>
      <c r="AU188" s="236" t="s">
        <v>110</v>
      </c>
      <c r="AV188" s="13" t="s">
        <v>110</v>
      </c>
      <c r="AW188" s="13" t="s">
        <v>30</v>
      </c>
      <c r="AX188" s="13" t="s">
        <v>75</v>
      </c>
      <c r="AY188" s="236" t="s">
        <v>132</v>
      </c>
    </row>
    <row r="189" spans="1:65" s="14" customFormat="1">
      <c r="B189" s="237"/>
      <c r="C189" s="238"/>
      <c r="D189" s="227" t="s">
        <v>141</v>
      </c>
      <c r="E189" s="239" t="s">
        <v>1</v>
      </c>
      <c r="F189" s="240" t="s">
        <v>146</v>
      </c>
      <c r="G189" s="238"/>
      <c r="H189" s="241">
        <v>55.926000000000002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AT189" s="247" t="s">
        <v>141</v>
      </c>
      <c r="AU189" s="247" t="s">
        <v>110</v>
      </c>
      <c r="AV189" s="14" t="s">
        <v>139</v>
      </c>
      <c r="AW189" s="14" t="s">
        <v>30</v>
      </c>
      <c r="AX189" s="14" t="s">
        <v>80</v>
      </c>
      <c r="AY189" s="247" t="s">
        <v>132</v>
      </c>
    </row>
    <row r="190" spans="1:65" s="2" customFormat="1" ht="16.5" customHeight="1">
      <c r="A190" s="33"/>
      <c r="B190" s="34"/>
      <c r="C190" s="211" t="s">
        <v>205</v>
      </c>
      <c r="D190" s="211" t="s">
        <v>135</v>
      </c>
      <c r="E190" s="212" t="s">
        <v>206</v>
      </c>
      <c r="F190" s="213" t="s">
        <v>207</v>
      </c>
      <c r="G190" s="214" t="s">
        <v>208</v>
      </c>
      <c r="H190" s="215">
        <v>4.1210000000000004</v>
      </c>
      <c r="I190" s="216"/>
      <c r="J190" s="215">
        <f>ROUND(I190*H190,3)</f>
        <v>0</v>
      </c>
      <c r="K190" s="217"/>
      <c r="L190" s="38"/>
      <c r="M190" s="218" t="s">
        <v>1</v>
      </c>
      <c r="N190" s="219" t="s">
        <v>41</v>
      </c>
      <c r="O190" s="70"/>
      <c r="P190" s="220">
        <f>O190*H190</f>
        <v>0</v>
      </c>
      <c r="Q190" s="220">
        <v>0</v>
      </c>
      <c r="R190" s="220">
        <f>Q190*H190</f>
        <v>0</v>
      </c>
      <c r="S190" s="220">
        <v>0</v>
      </c>
      <c r="T190" s="221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22" t="s">
        <v>139</v>
      </c>
      <c r="AT190" s="222" t="s">
        <v>135</v>
      </c>
      <c r="AU190" s="222" t="s">
        <v>110</v>
      </c>
      <c r="AY190" s="16" t="s">
        <v>132</v>
      </c>
      <c r="BE190" s="223">
        <f>IF(N190="základná",J190,0)</f>
        <v>0</v>
      </c>
      <c r="BF190" s="223">
        <f>IF(N190="znížená",J190,0)</f>
        <v>0</v>
      </c>
      <c r="BG190" s="223">
        <f>IF(N190="zákl. prenesená",J190,0)</f>
        <v>0</v>
      </c>
      <c r="BH190" s="223">
        <f>IF(N190="zníž. prenesená",J190,0)</f>
        <v>0</v>
      </c>
      <c r="BI190" s="223">
        <f>IF(N190="nulová",J190,0)</f>
        <v>0</v>
      </c>
      <c r="BJ190" s="16" t="s">
        <v>110</v>
      </c>
      <c r="BK190" s="224">
        <f>ROUND(I190*H190,3)</f>
        <v>0</v>
      </c>
      <c r="BL190" s="16" t="s">
        <v>139</v>
      </c>
      <c r="BM190" s="222" t="s">
        <v>209</v>
      </c>
    </row>
    <row r="191" spans="1:65" s="2" customFormat="1" ht="24" customHeight="1">
      <c r="A191" s="33"/>
      <c r="B191" s="34"/>
      <c r="C191" s="211" t="s">
        <v>210</v>
      </c>
      <c r="D191" s="211" t="s">
        <v>135</v>
      </c>
      <c r="E191" s="212" t="s">
        <v>211</v>
      </c>
      <c r="F191" s="213" t="s">
        <v>212</v>
      </c>
      <c r="G191" s="214" t="s">
        <v>208</v>
      </c>
      <c r="H191" s="215">
        <v>20.605</v>
      </c>
      <c r="I191" s="216"/>
      <c r="J191" s="215">
        <f>ROUND(I191*H191,3)</f>
        <v>0</v>
      </c>
      <c r="K191" s="217"/>
      <c r="L191" s="38"/>
      <c r="M191" s="218" t="s">
        <v>1</v>
      </c>
      <c r="N191" s="219" t="s">
        <v>41</v>
      </c>
      <c r="O191" s="70"/>
      <c r="P191" s="220">
        <f>O191*H191</f>
        <v>0</v>
      </c>
      <c r="Q191" s="220">
        <v>0</v>
      </c>
      <c r="R191" s="220">
        <f>Q191*H191</f>
        <v>0</v>
      </c>
      <c r="S191" s="220">
        <v>0</v>
      </c>
      <c r="T191" s="22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22" t="s">
        <v>139</v>
      </c>
      <c r="AT191" s="222" t="s">
        <v>135</v>
      </c>
      <c r="AU191" s="222" t="s">
        <v>110</v>
      </c>
      <c r="AY191" s="16" t="s">
        <v>132</v>
      </c>
      <c r="BE191" s="223">
        <f>IF(N191="základná",J191,0)</f>
        <v>0</v>
      </c>
      <c r="BF191" s="223">
        <f>IF(N191="znížená",J191,0)</f>
        <v>0</v>
      </c>
      <c r="BG191" s="223">
        <f>IF(N191="zákl. prenesená",J191,0)</f>
        <v>0</v>
      </c>
      <c r="BH191" s="223">
        <f>IF(N191="zníž. prenesená",J191,0)</f>
        <v>0</v>
      </c>
      <c r="BI191" s="223">
        <f>IF(N191="nulová",J191,0)</f>
        <v>0</v>
      </c>
      <c r="BJ191" s="16" t="s">
        <v>110</v>
      </c>
      <c r="BK191" s="224">
        <f>ROUND(I191*H191,3)</f>
        <v>0</v>
      </c>
      <c r="BL191" s="16" t="s">
        <v>139</v>
      </c>
      <c r="BM191" s="222" t="s">
        <v>213</v>
      </c>
    </row>
    <row r="192" spans="1:65" s="13" customFormat="1">
      <c r="B192" s="225"/>
      <c r="C192" s="226"/>
      <c r="D192" s="227" t="s">
        <v>141</v>
      </c>
      <c r="E192" s="228" t="s">
        <v>1</v>
      </c>
      <c r="F192" s="229" t="s">
        <v>214</v>
      </c>
      <c r="G192" s="226"/>
      <c r="H192" s="230">
        <v>20.605</v>
      </c>
      <c r="I192" s="231"/>
      <c r="J192" s="226"/>
      <c r="K192" s="226"/>
      <c r="L192" s="232"/>
      <c r="M192" s="233"/>
      <c r="N192" s="234"/>
      <c r="O192" s="234"/>
      <c r="P192" s="234"/>
      <c r="Q192" s="234"/>
      <c r="R192" s="234"/>
      <c r="S192" s="234"/>
      <c r="T192" s="235"/>
      <c r="AT192" s="236" t="s">
        <v>141</v>
      </c>
      <c r="AU192" s="236" t="s">
        <v>110</v>
      </c>
      <c r="AV192" s="13" t="s">
        <v>110</v>
      </c>
      <c r="AW192" s="13" t="s">
        <v>30</v>
      </c>
      <c r="AX192" s="13" t="s">
        <v>80</v>
      </c>
      <c r="AY192" s="236" t="s">
        <v>132</v>
      </c>
    </row>
    <row r="193" spans="1:65" s="2" customFormat="1" ht="24" customHeight="1">
      <c r="A193" s="33"/>
      <c r="B193" s="34"/>
      <c r="C193" s="211" t="s">
        <v>215</v>
      </c>
      <c r="D193" s="211" t="s">
        <v>135</v>
      </c>
      <c r="E193" s="212" t="s">
        <v>216</v>
      </c>
      <c r="F193" s="213" t="s">
        <v>217</v>
      </c>
      <c r="G193" s="214" t="s">
        <v>208</v>
      </c>
      <c r="H193" s="215">
        <v>4.1210000000000004</v>
      </c>
      <c r="I193" s="216"/>
      <c r="J193" s="215">
        <f>ROUND(I193*H193,3)</f>
        <v>0</v>
      </c>
      <c r="K193" s="217"/>
      <c r="L193" s="38"/>
      <c r="M193" s="218" t="s">
        <v>1</v>
      </c>
      <c r="N193" s="219" t="s">
        <v>41</v>
      </c>
      <c r="O193" s="70"/>
      <c r="P193" s="220">
        <f>O193*H193</f>
        <v>0</v>
      </c>
      <c r="Q193" s="220">
        <v>0</v>
      </c>
      <c r="R193" s="220">
        <f>Q193*H193</f>
        <v>0</v>
      </c>
      <c r="S193" s="220">
        <v>0</v>
      </c>
      <c r="T193" s="221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22" t="s">
        <v>139</v>
      </c>
      <c r="AT193" s="222" t="s">
        <v>135</v>
      </c>
      <c r="AU193" s="222" t="s">
        <v>110</v>
      </c>
      <c r="AY193" s="16" t="s">
        <v>132</v>
      </c>
      <c r="BE193" s="223">
        <f>IF(N193="základná",J193,0)</f>
        <v>0</v>
      </c>
      <c r="BF193" s="223">
        <f>IF(N193="znížená",J193,0)</f>
        <v>0</v>
      </c>
      <c r="BG193" s="223">
        <f>IF(N193="zákl. prenesená",J193,0)</f>
        <v>0</v>
      </c>
      <c r="BH193" s="223">
        <f>IF(N193="zníž. prenesená",J193,0)</f>
        <v>0</v>
      </c>
      <c r="BI193" s="223">
        <f>IF(N193="nulová",J193,0)</f>
        <v>0</v>
      </c>
      <c r="BJ193" s="16" t="s">
        <v>110</v>
      </c>
      <c r="BK193" s="224">
        <f>ROUND(I193*H193,3)</f>
        <v>0</v>
      </c>
      <c r="BL193" s="16" t="s">
        <v>139</v>
      </c>
      <c r="BM193" s="222" t="s">
        <v>218</v>
      </c>
    </row>
    <row r="194" spans="1:65" s="2" customFormat="1" ht="24" customHeight="1">
      <c r="A194" s="33"/>
      <c r="B194" s="34"/>
      <c r="C194" s="211" t="s">
        <v>219</v>
      </c>
      <c r="D194" s="211" t="s">
        <v>135</v>
      </c>
      <c r="E194" s="212" t="s">
        <v>220</v>
      </c>
      <c r="F194" s="213" t="s">
        <v>221</v>
      </c>
      <c r="G194" s="214" t="s">
        <v>208</v>
      </c>
      <c r="H194" s="215">
        <v>8.2420000000000009</v>
      </c>
      <c r="I194" s="216"/>
      <c r="J194" s="215">
        <f>ROUND(I194*H194,3)</f>
        <v>0</v>
      </c>
      <c r="K194" s="217"/>
      <c r="L194" s="38"/>
      <c r="M194" s="218" t="s">
        <v>1</v>
      </c>
      <c r="N194" s="219" t="s">
        <v>41</v>
      </c>
      <c r="O194" s="70"/>
      <c r="P194" s="220">
        <f>O194*H194</f>
        <v>0</v>
      </c>
      <c r="Q194" s="220">
        <v>0</v>
      </c>
      <c r="R194" s="220">
        <f>Q194*H194</f>
        <v>0</v>
      </c>
      <c r="S194" s="220">
        <v>0</v>
      </c>
      <c r="T194" s="221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22" t="s">
        <v>139</v>
      </c>
      <c r="AT194" s="222" t="s">
        <v>135</v>
      </c>
      <c r="AU194" s="222" t="s">
        <v>110</v>
      </c>
      <c r="AY194" s="16" t="s">
        <v>132</v>
      </c>
      <c r="BE194" s="223">
        <f>IF(N194="základná",J194,0)</f>
        <v>0</v>
      </c>
      <c r="BF194" s="223">
        <f>IF(N194="znížená",J194,0)</f>
        <v>0</v>
      </c>
      <c r="BG194" s="223">
        <f>IF(N194="zákl. prenesená",J194,0)</f>
        <v>0</v>
      </c>
      <c r="BH194" s="223">
        <f>IF(N194="zníž. prenesená",J194,0)</f>
        <v>0</v>
      </c>
      <c r="BI194" s="223">
        <f>IF(N194="nulová",J194,0)</f>
        <v>0</v>
      </c>
      <c r="BJ194" s="16" t="s">
        <v>110</v>
      </c>
      <c r="BK194" s="224">
        <f>ROUND(I194*H194,3)</f>
        <v>0</v>
      </c>
      <c r="BL194" s="16" t="s">
        <v>139</v>
      </c>
      <c r="BM194" s="222" t="s">
        <v>222</v>
      </c>
    </row>
    <row r="195" spans="1:65" s="13" customFormat="1">
      <c r="B195" s="225"/>
      <c r="C195" s="226"/>
      <c r="D195" s="227" t="s">
        <v>141</v>
      </c>
      <c r="E195" s="228" t="s">
        <v>1</v>
      </c>
      <c r="F195" s="229" t="s">
        <v>223</v>
      </c>
      <c r="G195" s="226"/>
      <c r="H195" s="230">
        <v>8.2420000000000009</v>
      </c>
      <c r="I195" s="231"/>
      <c r="J195" s="226"/>
      <c r="K195" s="226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141</v>
      </c>
      <c r="AU195" s="236" t="s">
        <v>110</v>
      </c>
      <c r="AV195" s="13" t="s">
        <v>110</v>
      </c>
      <c r="AW195" s="13" t="s">
        <v>30</v>
      </c>
      <c r="AX195" s="13" t="s">
        <v>80</v>
      </c>
      <c r="AY195" s="236" t="s">
        <v>132</v>
      </c>
    </row>
    <row r="196" spans="1:65" s="2" customFormat="1" ht="24" customHeight="1">
      <c r="A196" s="33"/>
      <c r="B196" s="34"/>
      <c r="C196" s="211" t="s">
        <v>224</v>
      </c>
      <c r="D196" s="211" t="s">
        <v>135</v>
      </c>
      <c r="E196" s="212" t="s">
        <v>225</v>
      </c>
      <c r="F196" s="213" t="s">
        <v>226</v>
      </c>
      <c r="G196" s="214" t="s">
        <v>208</v>
      </c>
      <c r="H196" s="215">
        <v>4.1210000000000004</v>
      </c>
      <c r="I196" s="216"/>
      <c r="J196" s="215">
        <f>ROUND(I196*H196,3)</f>
        <v>0</v>
      </c>
      <c r="K196" s="217"/>
      <c r="L196" s="38"/>
      <c r="M196" s="218" t="s">
        <v>1</v>
      </c>
      <c r="N196" s="219" t="s">
        <v>41</v>
      </c>
      <c r="O196" s="70"/>
      <c r="P196" s="220">
        <f>O196*H196</f>
        <v>0</v>
      </c>
      <c r="Q196" s="220">
        <v>0</v>
      </c>
      <c r="R196" s="220">
        <f>Q196*H196</f>
        <v>0</v>
      </c>
      <c r="S196" s="220">
        <v>0</v>
      </c>
      <c r="T196" s="221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2" t="s">
        <v>139</v>
      </c>
      <c r="AT196" s="222" t="s">
        <v>135</v>
      </c>
      <c r="AU196" s="222" t="s">
        <v>110</v>
      </c>
      <c r="AY196" s="16" t="s">
        <v>132</v>
      </c>
      <c r="BE196" s="223">
        <f>IF(N196="základná",J196,0)</f>
        <v>0</v>
      </c>
      <c r="BF196" s="223">
        <f>IF(N196="znížená",J196,0)</f>
        <v>0</v>
      </c>
      <c r="BG196" s="223">
        <f>IF(N196="zákl. prenesená",J196,0)</f>
        <v>0</v>
      </c>
      <c r="BH196" s="223">
        <f>IF(N196="zníž. prenesená",J196,0)</f>
        <v>0</v>
      </c>
      <c r="BI196" s="223">
        <f>IF(N196="nulová",J196,0)</f>
        <v>0</v>
      </c>
      <c r="BJ196" s="16" t="s">
        <v>110</v>
      </c>
      <c r="BK196" s="224">
        <f>ROUND(I196*H196,3)</f>
        <v>0</v>
      </c>
      <c r="BL196" s="16" t="s">
        <v>139</v>
      </c>
      <c r="BM196" s="222" t="s">
        <v>227</v>
      </c>
    </row>
    <row r="197" spans="1:65" s="12" customFormat="1" ht="22.9" customHeight="1">
      <c r="B197" s="195"/>
      <c r="C197" s="196"/>
      <c r="D197" s="197" t="s">
        <v>74</v>
      </c>
      <c r="E197" s="209" t="s">
        <v>228</v>
      </c>
      <c r="F197" s="209" t="s">
        <v>229</v>
      </c>
      <c r="G197" s="196"/>
      <c r="H197" s="196"/>
      <c r="I197" s="199"/>
      <c r="J197" s="210">
        <f>BK197</f>
        <v>0</v>
      </c>
      <c r="K197" s="196"/>
      <c r="L197" s="201"/>
      <c r="M197" s="202"/>
      <c r="N197" s="203"/>
      <c r="O197" s="203"/>
      <c r="P197" s="204">
        <f>P198</f>
        <v>0</v>
      </c>
      <c r="Q197" s="203"/>
      <c r="R197" s="204">
        <f>R198</f>
        <v>0</v>
      </c>
      <c r="S197" s="203"/>
      <c r="T197" s="205">
        <f>T198</f>
        <v>0</v>
      </c>
      <c r="AR197" s="206" t="s">
        <v>80</v>
      </c>
      <c r="AT197" s="207" t="s">
        <v>74</v>
      </c>
      <c r="AU197" s="207" t="s">
        <v>80</v>
      </c>
      <c r="AY197" s="206" t="s">
        <v>132</v>
      </c>
      <c r="BK197" s="208">
        <f>BK198</f>
        <v>0</v>
      </c>
    </row>
    <row r="198" spans="1:65" s="2" customFormat="1" ht="24" customHeight="1">
      <c r="A198" s="33"/>
      <c r="B198" s="34"/>
      <c r="C198" s="211" t="s">
        <v>230</v>
      </c>
      <c r="D198" s="211" t="s">
        <v>135</v>
      </c>
      <c r="E198" s="212" t="s">
        <v>231</v>
      </c>
      <c r="F198" s="213" t="s">
        <v>232</v>
      </c>
      <c r="G198" s="214" t="s">
        <v>208</v>
      </c>
      <c r="H198" s="215">
        <v>0.99099999999999999</v>
      </c>
      <c r="I198" s="216"/>
      <c r="J198" s="215">
        <f>ROUND(I198*H198,3)</f>
        <v>0</v>
      </c>
      <c r="K198" s="217"/>
      <c r="L198" s="38"/>
      <c r="M198" s="218" t="s">
        <v>1</v>
      </c>
      <c r="N198" s="219" t="s">
        <v>41</v>
      </c>
      <c r="O198" s="70"/>
      <c r="P198" s="220">
        <f>O198*H198</f>
        <v>0</v>
      </c>
      <c r="Q198" s="220">
        <v>0</v>
      </c>
      <c r="R198" s="220">
        <f>Q198*H198</f>
        <v>0</v>
      </c>
      <c r="S198" s="220">
        <v>0</v>
      </c>
      <c r="T198" s="221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22" t="s">
        <v>139</v>
      </c>
      <c r="AT198" s="222" t="s">
        <v>135</v>
      </c>
      <c r="AU198" s="222" t="s">
        <v>110</v>
      </c>
      <c r="AY198" s="16" t="s">
        <v>132</v>
      </c>
      <c r="BE198" s="223">
        <f>IF(N198="základná",J198,0)</f>
        <v>0</v>
      </c>
      <c r="BF198" s="223">
        <f>IF(N198="znížená",J198,0)</f>
        <v>0</v>
      </c>
      <c r="BG198" s="223">
        <f>IF(N198="zákl. prenesená",J198,0)</f>
        <v>0</v>
      </c>
      <c r="BH198" s="223">
        <f>IF(N198="zníž. prenesená",J198,0)</f>
        <v>0</v>
      </c>
      <c r="BI198" s="223">
        <f>IF(N198="nulová",J198,0)</f>
        <v>0</v>
      </c>
      <c r="BJ198" s="16" t="s">
        <v>110</v>
      </c>
      <c r="BK198" s="224">
        <f>ROUND(I198*H198,3)</f>
        <v>0</v>
      </c>
      <c r="BL198" s="16" t="s">
        <v>139</v>
      </c>
      <c r="BM198" s="222" t="s">
        <v>233</v>
      </c>
    </row>
    <row r="199" spans="1:65" s="12" customFormat="1" ht="25.9" customHeight="1">
      <c r="B199" s="195"/>
      <c r="C199" s="196"/>
      <c r="D199" s="197" t="s">
        <v>74</v>
      </c>
      <c r="E199" s="198" t="s">
        <v>234</v>
      </c>
      <c r="F199" s="198" t="s">
        <v>235</v>
      </c>
      <c r="G199" s="196"/>
      <c r="H199" s="196"/>
      <c r="I199" s="199"/>
      <c r="J199" s="200">
        <f>BK199</f>
        <v>0</v>
      </c>
      <c r="K199" s="196"/>
      <c r="L199" s="201"/>
      <c r="M199" s="202"/>
      <c r="N199" s="203"/>
      <c r="O199" s="203"/>
      <c r="P199" s="204">
        <f>P200+P204+P214+P234+P239+P250+P259+P273+P297+P300</f>
        <v>0</v>
      </c>
      <c r="Q199" s="203"/>
      <c r="R199" s="204">
        <f>R200+R204+R214+R234+R239+R250+R259+R273+R297+R300</f>
        <v>2.2241999400000001</v>
      </c>
      <c r="S199" s="203"/>
      <c r="T199" s="205">
        <f>T200+T204+T214+T234+T239+T250+T259+T273+T297+T300</f>
        <v>0.22040000000000004</v>
      </c>
      <c r="AR199" s="206" t="s">
        <v>110</v>
      </c>
      <c r="AT199" s="207" t="s">
        <v>74</v>
      </c>
      <c r="AU199" s="207" t="s">
        <v>75</v>
      </c>
      <c r="AY199" s="206" t="s">
        <v>132</v>
      </c>
      <c r="BK199" s="208">
        <f>BK200+BK204+BK214+BK234+BK239+BK250+BK259+BK273+BK297+BK300</f>
        <v>0</v>
      </c>
    </row>
    <row r="200" spans="1:65" s="12" customFormat="1" ht="22.9" customHeight="1">
      <c r="B200" s="195"/>
      <c r="C200" s="196"/>
      <c r="D200" s="197" t="s">
        <v>74</v>
      </c>
      <c r="E200" s="209" t="s">
        <v>236</v>
      </c>
      <c r="F200" s="209" t="s">
        <v>237</v>
      </c>
      <c r="G200" s="196"/>
      <c r="H200" s="196"/>
      <c r="I200" s="199"/>
      <c r="J200" s="210">
        <f>BK200</f>
        <v>0</v>
      </c>
      <c r="K200" s="196"/>
      <c r="L200" s="201"/>
      <c r="M200" s="202"/>
      <c r="N200" s="203"/>
      <c r="O200" s="203"/>
      <c r="P200" s="204">
        <f>SUM(P201:P203)</f>
        <v>0</v>
      </c>
      <c r="Q200" s="203"/>
      <c r="R200" s="204">
        <f>SUM(R201:R203)</f>
        <v>5.3999999999999999E-2</v>
      </c>
      <c r="S200" s="203"/>
      <c r="T200" s="205">
        <f>SUM(T201:T203)</f>
        <v>0</v>
      </c>
      <c r="AR200" s="206" t="s">
        <v>110</v>
      </c>
      <c r="AT200" s="207" t="s">
        <v>74</v>
      </c>
      <c r="AU200" s="207" t="s">
        <v>80</v>
      </c>
      <c r="AY200" s="206" t="s">
        <v>132</v>
      </c>
      <c r="BK200" s="208">
        <f>SUM(BK201:BK203)</f>
        <v>0</v>
      </c>
    </row>
    <row r="201" spans="1:65" s="2" customFormat="1" ht="36" customHeight="1">
      <c r="A201" s="33"/>
      <c r="B201" s="34"/>
      <c r="C201" s="211" t="s">
        <v>238</v>
      </c>
      <c r="D201" s="211" t="s">
        <v>135</v>
      </c>
      <c r="E201" s="212" t="s">
        <v>239</v>
      </c>
      <c r="F201" s="213" t="s">
        <v>240</v>
      </c>
      <c r="G201" s="214" t="s">
        <v>181</v>
      </c>
      <c r="H201" s="215">
        <v>2</v>
      </c>
      <c r="I201" s="216"/>
      <c r="J201" s="215">
        <f>ROUND(I201*H201,3)</f>
        <v>0</v>
      </c>
      <c r="K201" s="217"/>
      <c r="L201" s="38"/>
      <c r="M201" s="218" t="s">
        <v>1</v>
      </c>
      <c r="N201" s="219" t="s">
        <v>41</v>
      </c>
      <c r="O201" s="70"/>
      <c r="P201" s="220">
        <f>O201*H201</f>
        <v>0</v>
      </c>
      <c r="Q201" s="220">
        <v>2.7E-2</v>
      </c>
      <c r="R201" s="220">
        <f>Q201*H201</f>
        <v>5.3999999999999999E-2</v>
      </c>
      <c r="S201" s="220">
        <v>0</v>
      </c>
      <c r="T201" s="221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22" t="s">
        <v>224</v>
      </c>
      <c r="AT201" s="222" t="s">
        <v>135</v>
      </c>
      <c r="AU201" s="222" t="s">
        <v>110</v>
      </c>
      <c r="AY201" s="16" t="s">
        <v>132</v>
      </c>
      <c r="BE201" s="223">
        <f>IF(N201="základná",J201,0)</f>
        <v>0</v>
      </c>
      <c r="BF201" s="223">
        <f>IF(N201="znížená",J201,0)</f>
        <v>0</v>
      </c>
      <c r="BG201" s="223">
        <f>IF(N201="zákl. prenesená",J201,0)</f>
        <v>0</v>
      </c>
      <c r="BH201" s="223">
        <f>IF(N201="zníž. prenesená",J201,0)</f>
        <v>0</v>
      </c>
      <c r="BI201" s="223">
        <f>IF(N201="nulová",J201,0)</f>
        <v>0</v>
      </c>
      <c r="BJ201" s="16" t="s">
        <v>110</v>
      </c>
      <c r="BK201" s="224">
        <f>ROUND(I201*H201,3)</f>
        <v>0</v>
      </c>
      <c r="BL201" s="16" t="s">
        <v>224</v>
      </c>
      <c r="BM201" s="222" t="s">
        <v>241</v>
      </c>
    </row>
    <row r="202" spans="1:65" s="13" customFormat="1">
      <c r="B202" s="225"/>
      <c r="C202" s="226"/>
      <c r="D202" s="227" t="s">
        <v>141</v>
      </c>
      <c r="E202" s="228" t="s">
        <v>1</v>
      </c>
      <c r="F202" s="229" t="s">
        <v>242</v>
      </c>
      <c r="G202" s="226"/>
      <c r="H202" s="230">
        <v>2</v>
      </c>
      <c r="I202" s="231"/>
      <c r="J202" s="226"/>
      <c r="K202" s="226"/>
      <c r="L202" s="232"/>
      <c r="M202" s="233"/>
      <c r="N202" s="234"/>
      <c r="O202" s="234"/>
      <c r="P202" s="234"/>
      <c r="Q202" s="234"/>
      <c r="R202" s="234"/>
      <c r="S202" s="234"/>
      <c r="T202" s="235"/>
      <c r="AT202" s="236" t="s">
        <v>141</v>
      </c>
      <c r="AU202" s="236" t="s">
        <v>110</v>
      </c>
      <c r="AV202" s="13" t="s">
        <v>110</v>
      </c>
      <c r="AW202" s="13" t="s">
        <v>30</v>
      </c>
      <c r="AX202" s="13" t="s">
        <v>80</v>
      </c>
      <c r="AY202" s="236" t="s">
        <v>132</v>
      </c>
    </row>
    <row r="203" spans="1:65" s="2" customFormat="1" ht="24" customHeight="1">
      <c r="A203" s="33"/>
      <c r="B203" s="34"/>
      <c r="C203" s="211" t="s">
        <v>243</v>
      </c>
      <c r="D203" s="211" t="s">
        <v>135</v>
      </c>
      <c r="E203" s="212" t="s">
        <v>244</v>
      </c>
      <c r="F203" s="213" t="s">
        <v>245</v>
      </c>
      <c r="G203" s="214" t="s">
        <v>246</v>
      </c>
      <c r="H203" s="216"/>
      <c r="I203" s="216"/>
      <c r="J203" s="215">
        <f>ROUND(I203*H203,3)</f>
        <v>0</v>
      </c>
      <c r="K203" s="217"/>
      <c r="L203" s="38"/>
      <c r="M203" s="218" t="s">
        <v>1</v>
      </c>
      <c r="N203" s="219" t="s">
        <v>41</v>
      </c>
      <c r="O203" s="70"/>
      <c r="P203" s="220">
        <f>O203*H203</f>
        <v>0</v>
      </c>
      <c r="Q203" s="220">
        <v>0</v>
      </c>
      <c r="R203" s="220">
        <f>Q203*H203</f>
        <v>0</v>
      </c>
      <c r="S203" s="220">
        <v>0</v>
      </c>
      <c r="T203" s="221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22" t="s">
        <v>224</v>
      </c>
      <c r="AT203" s="222" t="s">
        <v>135</v>
      </c>
      <c r="AU203" s="222" t="s">
        <v>110</v>
      </c>
      <c r="AY203" s="16" t="s">
        <v>132</v>
      </c>
      <c r="BE203" s="223">
        <f>IF(N203="základná",J203,0)</f>
        <v>0</v>
      </c>
      <c r="BF203" s="223">
        <f>IF(N203="znížená",J203,0)</f>
        <v>0</v>
      </c>
      <c r="BG203" s="223">
        <f>IF(N203="zákl. prenesená",J203,0)</f>
        <v>0</v>
      </c>
      <c r="BH203" s="223">
        <f>IF(N203="zníž. prenesená",J203,0)</f>
        <v>0</v>
      </c>
      <c r="BI203" s="223">
        <f>IF(N203="nulová",J203,0)</f>
        <v>0</v>
      </c>
      <c r="BJ203" s="16" t="s">
        <v>110</v>
      </c>
      <c r="BK203" s="224">
        <f>ROUND(I203*H203,3)</f>
        <v>0</v>
      </c>
      <c r="BL203" s="16" t="s">
        <v>224</v>
      </c>
      <c r="BM203" s="222" t="s">
        <v>247</v>
      </c>
    </row>
    <row r="204" spans="1:65" s="12" customFormat="1" ht="22.9" customHeight="1">
      <c r="B204" s="195"/>
      <c r="C204" s="196"/>
      <c r="D204" s="197" t="s">
        <v>74</v>
      </c>
      <c r="E204" s="209" t="s">
        <v>248</v>
      </c>
      <c r="F204" s="209" t="s">
        <v>249</v>
      </c>
      <c r="G204" s="196"/>
      <c r="H204" s="196"/>
      <c r="I204" s="199"/>
      <c r="J204" s="210">
        <f>BK204</f>
        <v>0</v>
      </c>
      <c r="K204" s="196"/>
      <c r="L204" s="201"/>
      <c r="M204" s="202"/>
      <c r="N204" s="203"/>
      <c r="O204" s="203"/>
      <c r="P204" s="204">
        <f>SUM(P205:P213)</f>
        <v>0</v>
      </c>
      <c r="Q204" s="203"/>
      <c r="R204" s="204">
        <f>SUM(R205:R213)</f>
        <v>3.1702500000000002E-2</v>
      </c>
      <c r="S204" s="203"/>
      <c r="T204" s="205">
        <f>SUM(T205:T213)</f>
        <v>0</v>
      </c>
      <c r="AR204" s="206" t="s">
        <v>110</v>
      </c>
      <c r="AT204" s="207" t="s">
        <v>74</v>
      </c>
      <c r="AU204" s="207" t="s">
        <v>80</v>
      </c>
      <c r="AY204" s="206" t="s">
        <v>132</v>
      </c>
      <c r="BK204" s="208">
        <f>SUM(BK205:BK213)</f>
        <v>0</v>
      </c>
    </row>
    <row r="205" spans="1:65" s="2" customFormat="1" ht="24" customHeight="1">
      <c r="A205" s="33"/>
      <c r="B205" s="34"/>
      <c r="C205" s="211" t="s">
        <v>7</v>
      </c>
      <c r="D205" s="211" t="s">
        <v>135</v>
      </c>
      <c r="E205" s="212" t="s">
        <v>250</v>
      </c>
      <c r="F205" s="213" t="s">
        <v>251</v>
      </c>
      <c r="G205" s="214" t="s">
        <v>181</v>
      </c>
      <c r="H205" s="215">
        <v>7.5</v>
      </c>
      <c r="I205" s="216"/>
      <c r="J205" s="215">
        <f>ROUND(I205*H205,3)</f>
        <v>0</v>
      </c>
      <c r="K205" s="217"/>
      <c r="L205" s="38"/>
      <c r="M205" s="218" t="s">
        <v>1</v>
      </c>
      <c r="N205" s="219" t="s">
        <v>41</v>
      </c>
      <c r="O205" s="70"/>
      <c r="P205" s="220">
        <f>O205*H205</f>
        <v>0</v>
      </c>
      <c r="Q205" s="220">
        <v>0</v>
      </c>
      <c r="R205" s="220">
        <f>Q205*H205</f>
        <v>0</v>
      </c>
      <c r="S205" s="220">
        <v>0</v>
      </c>
      <c r="T205" s="221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22" t="s">
        <v>224</v>
      </c>
      <c r="AT205" s="222" t="s">
        <v>135</v>
      </c>
      <c r="AU205" s="222" t="s">
        <v>110</v>
      </c>
      <c r="AY205" s="16" t="s">
        <v>132</v>
      </c>
      <c r="BE205" s="223">
        <f>IF(N205="základná",J205,0)</f>
        <v>0</v>
      </c>
      <c r="BF205" s="223">
        <f>IF(N205="znížená",J205,0)</f>
        <v>0</v>
      </c>
      <c r="BG205" s="223">
        <f>IF(N205="zákl. prenesená",J205,0)</f>
        <v>0</v>
      </c>
      <c r="BH205" s="223">
        <f>IF(N205="zníž. prenesená",J205,0)</f>
        <v>0</v>
      </c>
      <c r="BI205" s="223">
        <f>IF(N205="nulová",J205,0)</f>
        <v>0</v>
      </c>
      <c r="BJ205" s="16" t="s">
        <v>110</v>
      </c>
      <c r="BK205" s="224">
        <f>ROUND(I205*H205,3)</f>
        <v>0</v>
      </c>
      <c r="BL205" s="16" t="s">
        <v>224</v>
      </c>
      <c r="BM205" s="222" t="s">
        <v>252</v>
      </c>
    </row>
    <row r="206" spans="1:65" s="13" customFormat="1">
      <c r="B206" s="225"/>
      <c r="C206" s="226"/>
      <c r="D206" s="227" t="s">
        <v>141</v>
      </c>
      <c r="E206" s="228" t="s">
        <v>1</v>
      </c>
      <c r="F206" s="229" t="s">
        <v>165</v>
      </c>
      <c r="G206" s="226"/>
      <c r="H206" s="230">
        <v>7.5</v>
      </c>
      <c r="I206" s="231"/>
      <c r="J206" s="226"/>
      <c r="K206" s="226"/>
      <c r="L206" s="232"/>
      <c r="M206" s="233"/>
      <c r="N206" s="234"/>
      <c r="O206" s="234"/>
      <c r="P206" s="234"/>
      <c r="Q206" s="234"/>
      <c r="R206" s="234"/>
      <c r="S206" s="234"/>
      <c r="T206" s="235"/>
      <c r="AT206" s="236" t="s">
        <v>141</v>
      </c>
      <c r="AU206" s="236" t="s">
        <v>110</v>
      </c>
      <c r="AV206" s="13" t="s">
        <v>110</v>
      </c>
      <c r="AW206" s="13" t="s">
        <v>30</v>
      </c>
      <c r="AX206" s="13" t="s">
        <v>80</v>
      </c>
      <c r="AY206" s="236" t="s">
        <v>132</v>
      </c>
    </row>
    <row r="207" spans="1:65" s="2" customFormat="1" ht="16.5" customHeight="1">
      <c r="A207" s="33"/>
      <c r="B207" s="34"/>
      <c r="C207" s="211" t="s">
        <v>253</v>
      </c>
      <c r="D207" s="211" t="s">
        <v>135</v>
      </c>
      <c r="E207" s="212" t="s">
        <v>254</v>
      </c>
      <c r="F207" s="213" t="s">
        <v>255</v>
      </c>
      <c r="G207" s="214" t="s">
        <v>163</v>
      </c>
      <c r="H207" s="215">
        <v>8.0250000000000004</v>
      </c>
      <c r="I207" s="216"/>
      <c r="J207" s="215">
        <f>ROUND(I207*H207,3)</f>
        <v>0</v>
      </c>
      <c r="K207" s="217"/>
      <c r="L207" s="38"/>
      <c r="M207" s="218" t="s">
        <v>1</v>
      </c>
      <c r="N207" s="219" t="s">
        <v>41</v>
      </c>
      <c r="O207" s="70"/>
      <c r="P207" s="220">
        <f>O207*H207</f>
        <v>0</v>
      </c>
      <c r="Q207" s="220">
        <v>3.5000000000000001E-3</v>
      </c>
      <c r="R207" s="220">
        <f>Q207*H207</f>
        <v>2.8087500000000001E-2</v>
      </c>
      <c r="S207" s="220">
        <v>0</v>
      </c>
      <c r="T207" s="221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22" t="s">
        <v>224</v>
      </c>
      <c r="AT207" s="222" t="s">
        <v>135</v>
      </c>
      <c r="AU207" s="222" t="s">
        <v>110</v>
      </c>
      <c r="AY207" s="16" t="s">
        <v>132</v>
      </c>
      <c r="BE207" s="223">
        <f>IF(N207="základná",J207,0)</f>
        <v>0</v>
      </c>
      <c r="BF207" s="223">
        <f>IF(N207="znížená",J207,0)</f>
        <v>0</v>
      </c>
      <c r="BG207" s="223">
        <f>IF(N207="zákl. prenesená",J207,0)</f>
        <v>0</v>
      </c>
      <c r="BH207" s="223">
        <f>IF(N207="zníž. prenesená",J207,0)</f>
        <v>0</v>
      </c>
      <c r="BI207" s="223">
        <f>IF(N207="nulová",J207,0)</f>
        <v>0</v>
      </c>
      <c r="BJ207" s="16" t="s">
        <v>110</v>
      </c>
      <c r="BK207" s="224">
        <f>ROUND(I207*H207,3)</f>
        <v>0</v>
      </c>
      <c r="BL207" s="16" t="s">
        <v>224</v>
      </c>
      <c r="BM207" s="222" t="s">
        <v>256</v>
      </c>
    </row>
    <row r="208" spans="1:65" s="13" customFormat="1">
      <c r="B208" s="225"/>
      <c r="C208" s="226"/>
      <c r="D208" s="227" t="s">
        <v>141</v>
      </c>
      <c r="E208" s="228" t="s">
        <v>1</v>
      </c>
      <c r="F208" s="229" t="s">
        <v>257</v>
      </c>
      <c r="G208" s="226"/>
      <c r="H208" s="230">
        <v>8.0250000000000004</v>
      </c>
      <c r="I208" s="231"/>
      <c r="J208" s="226"/>
      <c r="K208" s="226"/>
      <c r="L208" s="232"/>
      <c r="M208" s="233"/>
      <c r="N208" s="234"/>
      <c r="O208" s="234"/>
      <c r="P208" s="234"/>
      <c r="Q208" s="234"/>
      <c r="R208" s="234"/>
      <c r="S208" s="234"/>
      <c r="T208" s="235"/>
      <c r="AT208" s="236" t="s">
        <v>141</v>
      </c>
      <c r="AU208" s="236" t="s">
        <v>110</v>
      </c>
      <c r="AV208" s="13" t="s">
        <v>110</v>
      </c>
      <c r="AW208" s="13" t="s">
        <v>30</v>
      </c>
      <c r="AX208" s="13" t="s">
        <v>80</v>
      </c>
      <c r="AY208" s="236" t="s">
        <v>132</v>
      </c>
    </row>
    <row r="209" spans="1:65" s="2" customFormat="1" ht="24" customHeight="1">
      <c r="A209" s="33"/>
      <c r="B209" s="34"/>
      <c r="C209" s="211" t="s">
        <v>258</v>
      </c>
      <c r="D209" s="211" t="s">
        <v>135</v>
      </c>
      <c r="E209" s="212" t="s">
        <v>259</v>
      </c>
      <c r="F209" s="213" t="s">
        <v>260</v>
      </c>
      <c r="G209" s="214" t="s">
        <v>181</v>
      </c>
      <c r="H209" s="215">
        <v>3</v>
      </c>
      <c r="I209" s="216"/>
      <c r="J209" s="215">
        <f>ROUND(I209*H209,3)</f>
        <v>0</v>
      </c>
      <c r="K209" s="217"/>
      <c r="L209" s="38"/>
      <c r="M209" s="218" t="s">
        <v>1</v>
      </c>
      <c r="N209" s="219" t="s">
        <v>41</v>
      </c>
      <c r="O209" s="70"/>
      <c r="P209" s="220">
        <f>O209*H209</f>
        <v>0</v>
      </c>
      <c r="Q209" s="220">
        <v>6.7000000000000002E-4</v>
      </c>
      <c r="R209" s="220">
        <f>Q209*H209</f>
        <v>2.0100000000000001E-3</v>
      </c>
      <c r="S209" s="220">
        <v>0</v>
      </c>
      <c r="T209" s="221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222" t="s">
        <v>224</v>
      </c>
      <c r="AT209" s="222" t="s">
        <v>135</v>
      </c>
      <c r="AU209" s="222" t="s">
        <v>110</v>
      </c>
      <c r="AY209" s="16" t="s">
        <v>132</v>
      </c>
      <c r="BE209" s="223">
        <f>IF(N209="základná",J209,0)</f>
        <v>0</v>
      </c>
      <c r="BF209" s="223">
        <f>IF(N209="znížená",J209,0)</f>
        <v>0</v>
      </c>
      <c r="BG209" s="223">
        <f>IF(N209="zákl. prenesená",J209,0)</f>
        <v>0</v>
      </c>
      <c r="BH209" s="223">
        <f>IF(N209="zníž. prenesená",J209,0)</f>
        <v>0</v>
      </c>
      <c r="BI209" s="223">
        <f>IF(N209="nulová",J209,0)</f>
        <v>0</v>
      </c>
      <c r="BJ209" s="16" t="s">
        <v>110</v>
      </c>
      <c r="BK209" s="224">
        <f>ROUND(I209*H209,3)</f>
        <v>0</v>
      </c>
      <c r="BL209" s="16" t="s">
        <v>224</v>
      </c>
      <c r="BM209" s="222" t="s">
        <v>261</v>
      </c>
    </row>
    <row r="210" spans="1:65" s="2" customFormat="1" ht="16.5" customHeight="1">
      <c r="A210" s="33"/>
      <c r="B210" s="34"/>
      <c r="C210" s="248" t="s">
        <v>262</v>
      </c>
      <c r="D210" s="248" t="s">
        <v>185</v>
      </c>
      <c r="E210" s="249" t="s">
        <v>263</v>
      </c>
      <c r="F210" s="250" t="s">
        <v>264</v>
      </c>
      <c r="G210" s="251" t="s">
        <v>181</v>
      </c>
      <c r="H210" s="252">
        <v>3</v>
      </c>
      <c r="I210" s="253"/>
      <c r="J210" s="252">
        <f>ROUND(I210*H210,3)</f>
        <v>0</v>
      </c>
      <c r="K210" s="254"/>
      <c r="L210" s="255"/>
      <c r="M210" s="256" t="s">
        <v>1</v>
      </c>
      <c r="N210" s="257" t="s">
        <v>41</v>
      </c>
      <c r="O210" s="70"/>
      <c r="P210" s="220">
        <f>O210*H210</f>
        <v>0</v>
      </c>
      <c r="Q210" s="220">
        <v>6.0000000000000002E-5</v>
      </c>
      <c r="R210" s="220">
        <f>Q210*H210</f>
        <v>1.8000000000000001E-4</v>
      </c>
      <c r="S210" s="220">
        <v>0</v>
      </c>
      <c r="T210" s="221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22" t="s">
        <v>265</v>
      </c>
      <c r="AT210" s="222" t="s">
        <v>185</v>
      </c>
      <c r="AU210" s="222" t="s">
        <v>110</v>
      </c>
      <c r="AY210" s="16" t="s">
        <v>132</v>
      </c>
      <c r="BE210" s="223">
        <f>IF(N210="základná",J210,0)</f>
        <v>0</v>
      </c>
      <c r="BF210" s="223">
        <f>IF(N210="znížená",J210,0)</f>
        <v>0</v>
      </c>
      <c r="BG210" s="223">
        <f>IF(N210="zákl. prenesená",J210,0)</f>
        <v>0</v>
      </c>
      <c r="BH210" s="223">
        <f>IF(N210="zníž. prenesená",J210,0)</f>
        <v>0</v>
      </c>
      <c r="BI210" s="223">
        <f>IF(N210="nulová",J210,0)</f>
        <v>0</v>
      </c>
      <c r="BJ210" s="16" t="s">
        <v>110</v>
      </c>
      <c r="BK210" s="224">
        <f>ROUND(I210*H210,3)</f>
        <v>0</v>
      </c>
      <c r="BL210" s="16" t="s">
        <v>224</v>
      </c>
      <c r="BM210" s="222" t="s">
        <v>266</v>
      </c>
    </row>
    <row r="211" spans="1:65" s="2" customFormat="1" ht="24" customHeight="1">
      <c r="A211" s="33"/>
      <c r="B211" s="34"/>
      <c r="C211" s="211" t="s">
        <v>267</v>
      </c>
      <c r="D211" s="211" t="s">
        <v>135</v>
      </c>
      <c r="E211" s="212" t="s">
        <v>268</v>
      </c>
      <c r="F211" s="213" t="s">
        <v>269</v>
      </c>
      <c r="G211" s="214" t="s">
        <v>163</v>
      </c>
      <c r="H211" s="215">
        <v>7.5</v>
      </c>
      <c r="I211" s="216"/>
      <c r="J211" s="215">
        <f>ROUND(I211*H211,3)</f>
        <v>0</v>
      </c>
      <c r="K211" s="217"/>
      <c r="L211" s="38"/>
      <c r="M211" s="218" t="s">
        <v>1</v>
      </c>
      <c r="N211" s="219" t="s">
        <v>41</v>
      </c>
      <c r="O211" s="70"/>
      <c r="P211" s="220">
        <f>O211*H211</f>
        <v>0</v>
      </c>
      <c r="Q211" s="220">
        <v>1.8000000000000001E-4</v>
      </c>
      <c r="R211" s="220">
        <f>Q211*H211</f>
        <v>1.3500000000000001E-3</v>
      </c>
      <c r="S211" s="220">
        <v>0</v>
      </c>
      <c r="T211" s="221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22" t="s">
        <v>224</v>
      </c>
      <c r="AT211" s="222" t="s">
        <v>135</v>
      </c>
      <c r="AU211" s="222" t="s">
        <v>110</v>
      </c>
      <c r="AY211" s="16" t="s">
        <v>132</v>
      </c>
      <c r="BE211" s="223">
        <f>IF(N211="základná",J211,0)</f>
        <v>0</v>
      </c>
      <c r="BF211" s="223">
        <f>IF(N211="znížená",J211,0)</f>
        <v>0</v>
      </c>
      <c r="BG211" s="223">
        <f>IF(N211="zákl. prenesená",J211,0)</f>
        <v>0</v>
      </c>
      <c r="BH211" s="223">
        <f>IF(N211="zníž. prenesená",J211,0)</f>
        <v>0</v>
      </c>
      <c r="BI211" s="223">
        <f>IF(N211="nulová",J211,0)</f>
        <v>0</v>
      </c>
      <c r="BJ211" s="16" t="s">
        <v>110</v>
      </c>
      <c r="BK211" s="224">
        <f>ROUND(I211*H211,3)</f>
        <v>0</v>
      </c>
      <c r="BL211" s="16" t="s">
        <v>224</v>
      </c>
      <c r="BM211" s="222" t="s">
        <v>270</v>
      </c>
    </row>
    <row r="212" spans="1:65" s="2" customFormat="1" ht="24" customHeight="1">
      <c r="A212" s="33"/>
      <c r="B212" s="34"/>
      <c r="C212" s="211" t="s">
        <v>271</v>
      </c>
      <c r="D212" s="211" t="s">
        <v>135</v>
      </c>
      <c r="E212" s="212" t="s">
        <v>272</v>
      </c>
      <c r="F212" s="213" t="s">
        <v>273</v>
      </c>
      <c r="G212" s="214" t="s">
        <v>163</v>
      </c>
      <c r="H212" s="215">
        <v>7.5</v>
      </c>
      <c r="I212" s="216"/>
      <c r="J212" s="215">
        <f>ROUND(I212*H212,3)</f>
        <v>0</v>
      </c>
      <c r="K212" s="217"/>
      <c r="L212" s="38"/>
      <c r="M212" s="218" t="s">
        <v>1</v>
      </c>
      <c r="N212" s="219" t="s">
        <v>41</v>
      </c>
      <c r="O212" s="70"/>
      <c r="P212" s="220">
        <f>O212*H212</f>
        <v>0</v>
      </c>
      <c r="Q212" s="220">
        <v>1.0000000000000001E-5</v>
      </c>
      <c r="R212" s="220">
        <f>Q212*H212</f>
        <v>7.5000000000000007E-5</v>
      </c>
      <c r="S212" s="220">
        <v>0</v>
      </c>
      <c r="T212" s="221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22" t="s">
        <v>224</v>
      </c>
      <c r="AT212" s="222" t="s">
        <v>135</v>
      </c>
      <c r="AU212" s="222" t="s">
        <v>110</v>
      </c>
      <c r="AY212" s="16" t="s">
        <v>132</v>
      </c>
      <c r="BE212" s="223">
        <f>IF(N212="základná",J212,0)</f>
        <v>0</v>
      </c>
      <c r="BF212" s="223">
        <f>IF(N212="znížená",J212,0)</f>
        <v>0</v>
      </c>
      <c r="BG212" s="223">
        <f>IF(N212="zákl. prenesená",J212,0)</f>
        <v>0</v>
      </c>
      <c r="BH212" s="223">
        <f>IF(N212="zníž. prenesená",J212,0)</f>
        <v>0</v>
      </c>
      <c r="BI212" s="223">
        <f>IF(N212="nulová",J212,0)</f>
        <v>0</v>
      </c>
      <c r="BJ212" s="16" t="s">
        <v>110</v>
      </c>
      <c r="BK212" s="224">
        <f>ROUND(I212*H212,3)</f>
        <v>0</v>
      </c>
      <c r="BL212" s="16" t="s">
        <v>224</v>
      </c>
      <c r="BM212" s="222" t="s">
        <v>274</v>
      </c>
    </row>
    <row r="213" spans="1:65" s="2" customFormat="1" ht="24" customHeight="1">
      <c r="A213" s="33"/>
      <c r="B213" s="34"/>
      <c r="C213" s="211" t="s">
        <v>275</v>
      </c>
      <c r="D213" s="211" t="s">
        <v>135</v>
      </c>
      <c r="E213" s="212" t="s">
        <v>276</v>
      </c>
      <c r="F213" s="213" t="s">
        <v>277</v>
      </c>
      <c r="G213" s="214" t="s">
        <v>246</v>
      </c>
      <c r="H213" s="216"/>
      <c r="I213" s="216"/>
      <c r="J213" s="215">
        <f>ROUND(I213*H213,3)</f>
        <v>0</v>
      </c>
      <c r="K213" s="217"/>
      <c r="L213" s="38"/>
      <c r="M213" s="218" t="s">
        <v>1</v>
      </c>
      <c r="N213" s="219" t="s">
        <v>41</v>
      </c>
      <c r="O213" s="70"/>
      <c r="P213" s="220">
        <f>O213*H213</f>
        <v>0</v>
      </c>
      <c r="Q213" s="220">
        <v>0</v>
      </c>
      <c r="R213" s="220">
        <f>Q213*H213</f>
        <v>0</v>
      </c>
      <c r="S213" s="220">
        <v>0</v>
      </c>
      <c r="T213" s="221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22" t="s">
        <v>224</v>
      </c>
      <c r="AT213" s="222" t="s">
        <v>135</v>
      </c>
      <c r="AU213" s="222" t="s">
        <v>110</v>
      </c>
      <c r="AY213" s="16" t="s">
        <v>132</v>
      </c>
      <c r="BE213" s="223">
        <f>IF(N213="základná",J213,0)</f>
        <v>0</v>
      </c>
      <c r="BF213" s="223">
        <f>IF(N213="znížená",J213,0)</f>
        <v>0</v>
      </c>
      <c r="BG213" s="223">
        <f>IF(N213="zákl. prenesená",J213,0)</f>
        <v>0</v>
      </c>
      <c r="BH213" s="223">
        <f>IF(N213="zníž. prenesená",J213,0)</f>
        <v>0</v>
      </c>
      <c r="BI213" s="223">
        <f>IF(N213="nulová",J213,0)</f>
        <v>0</v>
      </c>
      <c r="BJ213" s="16" t="s">
        <v>110</v>
      </c>
      <c r="BK213" s="224">
        <f>ROUND(I213*H213,3)</f>
        <v>0</v>
      </c>
      <c r="BL213" s="16" t="s">
        <v>224</v>
      </c>
      <c r="BM213" s="222" t="s">
        <v>278</v>
      </c>
    </row>
    <row r="214" spans="1:65" s="12" customFormat="1" ht="22.9" customHeight="1">
      <c r="B214" s="195"/>
      <c r="C214" s="196"/>
      <c r="D214" s="197" t="s">
        <v>74</v>
      </c>
      <c r="E214" s="209" t="s">
        <v>279</v>
      </c>
      <c r="F214" s="209" t="s">
        <v>249</v>
      </c>
      <c r="G214" s="196"/>
      <c r="H214" s="196"/>
      <c r="I214" s="199"/>
      <c r="J214" s="210">
        <f>BK214</f>
        <v>0</v>
      </c>
      <c r="K214" s="196"/>
      <c r="L214" s="201"/>
      <c r="M214" s="202"/>
      <c r="N214" s="203"/>
      <c r="O214" s="203"/>
      <c r="P214" s="204">
        <f>SUM(P215:P233)</f>
        <v>0</v>
      </c>
      <c r="Q214" s="203"/>
      <c r="R214" s="204">
        <f>SUM(R215:R233)</f>
        <v>0.22755</v>
      </c>
      <c r="S214" s="203"/>
      <c r="T214" s="205">
        <f>SUM(T215:T233)</f>
        <v>0.21340000000000003</v>
      </c>
      <c r="AR214" s="206" t="s">
        <v>110</v>
      </c>
      <c r="AT214" s="207" t="s">
        <v>74</v>
      </c>
      <c r="AU214" s="207" t="s">
        <v>80</v>
      </c>
      <c r="AY214" s="206" t="s">
        <v>132</v>
      </c>
      <c r="BK214" s="208">
        <f>SUM(BK215:BK233)</f>
        <v>0</v>
      </c>
    </row>
    <row r="215" spans="1:65" s="2" customFormat="1" ht="24" customHeight="1">
      <c r="A215" s="33"/>
      <c r="B215" s="34"/>
      <c r="C215" s="211" t="s">
        <v>280</v>
      </c>
      <c r="D215" s="211" t="s">
        <v>135</v>
      </c>
      <c r="E215" s="212" t="s">
        <v>281</v>
      </c>
      <c r="F215" s="213" t="s">
        <v>282</v>
      </c>
      <c r="G215" s="214" t="s">
        <v>283</v>
      </c>
      <c r="H215" s="215">
        <v>6</v>
      </c>
      <c r="I215" s="216"/>
      <c r="J215" s="215">
        <f t="shared" ref="J215:J233" si="5">ROUND(I215*H215,3)</f>
        <v>0</v>
      </c>
      <c r="K215" s="217"/>
      <c r="L215" s="38"/>
      <c r="M215" s="218" t="s">
        <v>1</v>
      </c>
      <c r="N215" s="219" t="s">
        <v>41</v>
      </c>
      <c r="O215" s="70"/>
      <c r="P215" s="220">
        <f t="shared" ref="P215:P233" si="6">O215*H215</f>
        <v>0</v>
      </c>
      <c r="Q215" s="220">
        <v>0</v>
      </c>
      <c r="R215" s="220">
        <f t="shared" ref="R215:R233" si="7">Q215*H215</f>
        <v>0</v>
      </c>
      <c r="S215" s="220">
        <v>1.933E-2</v>
      </c>
      <c r="T215" s="221">
        <f t="shared" ref="T215:T233" si="8">S215*H215</f>
        <v>0.11598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22" t="s">
        <v>224</v>
      </c>
      <c r="AT215" s="222" t="s">
        <v>135</v>
      </c>
      <c r="AU215" s="222" t="s">
        <v>110</v>
      </c>
      <c r="AY215" s="16" t="s">
        <v>132</v>
      </c>
      <c r="BE215" s="223">
        <f t="shared" ref="BE215:BE233" si="9">IF(N215="základná",J215,0)</f>
        <v>0</v>
      </c>
      <c r="BF215" s="223">
        <f t="shared" ref="BF215:BF233" si="10">IF(N215="znížená",J215,0)</f>
        <v>0</v>
      </c>
      <c r="BG215" s="223">
        <f t="shared" ref="BG215:BG233" si="11">IF(N215="zákl. prenesená",J215,0)</f>
        <v>0</v>
      </c>
      <c r="BH215" s="223">
        <f t="shared" ref="BH215:BH233" si="12">IF(N215="zníž. prenesená",J215,0)</f>
        <v>0</v>
      </c>
      <c r="BI215" s="223">
        <f t="shared" ref="BI215:BI233" si="13">IF(N215="nulová",J215,0)</f>
        <v>0</v>
      </c>
      <c r="BJ215" s="16" t="s">
        <v>110</v>
      </c>
      <c r="BK215" s="224">
        <f t="shared" ref="BK215:BK233" si="14">ROUND(I215*H215,3)</f>
        <v>0</v>
      </c>
      <c r="BL215" s="16" t="s">
        <v>224</v>
      </c>
      <c r="BM215" s="222" t="s">
        <v>284</v>
      </c>
    </row>
    <row r="216" spans="1:65" s="2" customFormat="1" ht="24" customHeight="1">
      <c r="A216" s="33"/>
      <c r="B216" s="34"/>
      <c r="C216" s="211" t="s">
        <v>285</v>
      </c>
      <c r="D216" s="211" t="s">
        <v>135</v>
      </c>
      <c r="E216" s="212" t="s">
        <v>286</v>
      </c>
      <c r="F216" s="213" t="s">
        <v>287</v>
      </c>
      <c r="G216" s="214" t="s">
        <v>181</v>
      </c>
      <c r="H216" s="215">
        <v>6</v>
      </c>
      <c r="I216" s="216"/>
      <c r="J216" s="215">
        <f t="shared" si="5"/>
        <v>0</v>
      </c>
      <c r="K216" s="217"/>
      <c r="L216" s="38"/>
      <c r="M216" s="218" t="s">
        <v>1</v>
      </c>
      <c r="N216" s="219" t="s">
        <v>41</v>
      </c>
      <c r="O216" s="70"/>
      <c r="P216" s="220">
        <f t="shared" si="6"/>
        <v>0</v>
      </c>
      <c r="Q216" s="220">
        <v>7.2000000000000005E-4</v>
      </c>
      <c r="R216" s="220">
        <f t="shared" si="7"/>
        <v>4.3200000000000001E-3</v>
      </c>
      <c r="S216" s="220">
        <v>0</v>
      </c>
      <c r="T216" s="221">
        <f t="shared" si="8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222" t="s">
        <v>224</v>
      </c>
      <c r="AT216" s="222" t="s">
        <v>135</v>
      </c>
      <c r="AU216" s="222" t="s">
        <v>110</v>
      </c>
      <c r="AY216" s="16" t="s">
        <v>132</v>
      </c>
      <c r="BE216" s="223">
        <f t="shared" si="9"/>
        <v>0</v>
      </c>
      <c r="BF216" s="223">
        <f t="shared" si="10"/>
        <v>0</v>
      </c>
      <c r="BG216" s="223">
        <f t="shared" si="11"/>
        <v>0</v>
      </c>
      <c r="BH216" s="223">
        <f t="shared" si="12"/>
        <v>0</v>
      </c>
      <c r="BI216" s="223">
        <f t="shared" si="13"/>
        <v>0</v>
      </c>
      <c r="BJ216" s="16" t="s">
        <v>110</v>
      </c>
      <c r="BK216" s="224">
        <f t="shared" si="14"/>
        <v>0</v>
      </c>
      <c r="BL216" s="16" t="s">
        <v>224</v>
      </c>
      <c r="BM216" s="222" t="s">
        <v>288</v>
      </c>
    </row>
    <row r="217" spans="1:65" s="2" customFormat="1" ht="16.5" customHeight="1">
      <c r="A217" s="33"/>
      <c r="B217" s="34"/>
      <c r="C217" s="248" t="s">
        <v>289</v>
      </c>
      <c r="D217" s="248" t="s">
        <v>185</v>
      </c>
      <c r="E217" s="249" t="s">
        <v>290</v>
      </c>
      <c r="F217" s="250" t="s">
        <v>291</v>
      </c>
      <c r="G217" s="251" t="s">
        <v>181</v>
      </c>
      <c r="H217" s="252">
        <v>6</v>
      </c>
      <c r="I217" s="253"/>
      <c r="J217" s="252">
        <f t="shared" si="5"/>
        <v>0</v>
      </c>
      <c r="K217" s="254"/>
      <c r="L217" s="255"/>
      <c r="M217" s="256" t="s">
        <v>1</v>
      </c>
      <c r="N217" s="257" t="s">
        <v>41</v>
      </c>
      <c r="O217" s="70"/>
      <c r="P217" s="220">
        <f t="shared" si="6"/>
        <v>0</v>
      </c>
      <c r="Q217" s="220">
        <v>1.4999999999999999E-2</v>
      </c>
      <c r="R217" s="220">
        <f t="shared" si="7"/>
        <v>0.09</v>
      </c>
      <c r="S217" s="220">
        <v>0</v>
      </c>
      <c r="T217" s="221">
        <f t="shared" si="8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222" t="s">
        <v>265</v>
      </c>
      <c r="AT217" s="222" t="s">
        <v>185</v>
      </c>
      <c r="AU217" s="222" t="s">
        <v>110</v>
      </c>
      <c r="AY217" s="16" t="s">
        <v>132</v>
      </c>
      <c r="BE217" s="223">
        <f t="shared" si="9"/>
        <v>0</v>
      </c>
      <c r="BF217" s="223">
        <f t="shared" si="10"/>
        <v>0</v>
      </c>
      <c r="BG217" s="223">
        <f t="shared" si="11"/>
        <v>0</v>
      </c>
      <c r="BH217" s="223">
        <f t="shared" si="12"/>
        <v>0</v>
      </c>
      <c r="BI217" s="223">
        <f t="shared" si="13"/>
        <v>0</v>
      </c>
      <c r="BJ217" s="16" t="s">
        <v>110</v>
      </c>
      <c r="BK217" s="224">
        <f t="shared" si="14"/>
        <v>0</v>
      </c>
      <c r="BL217" s="16" t="s">
        <v>224</v>
      </c>
      <c r="BM217" s="222" t="s">
        <v>292</v>
      </c>
    </row>
    <row r="218" spans="1:65" s="2" customFormat="1" ht="16.5" customHeight="1">
      <c r="A218" s="33"/>
      <c r="B218" s="34"/>
      <c r="C218" s="248" t="s">
        <v>293</v>
      </c>
      <c r="D218" s="248" t="s">
        <v>185</v>
      </c>
      <c r="E218" s="249" t="s">
        <v>294</v>
      </c>
      <c r="F218" s="250" t="s">
        <v>295</v>
      </c>
      <c r="G218" s="251" t="s">
        <v>181</v>
      </c>
      <c r="H218" s="252">
        <v>6</v>
      </c>
      <c r="I218" s="253"/>
      <c r="J218" s="252">
        <f t="shared" si="5"/>
        <v>0</v>
      </c>
      <c r="K218" s="254"/>
      <c r="L218" s="255"/>
      <c r="M218" s="256" t="s">
        <v>1</v>
      </c>
      <c r="N218" s="257" t="s">
        <v>41</v>
      </c>
      <c r="O218" s="70"/>
      <c r="P218" s="220">
        <f t="shared" si="6"/>
        <v>0</v>
      </c>
      <c r="Q218" s="220">
        <v>2.3999999999999998E-3</v>
      </c>
      <c r="R218" s="220">
        <f t="shared" si="7"/>
        <v>1.44E-2</v>
      </c>
      <c r="S218" s="220">
        <v>0</v>
      </c>
      <c r="T218" s="221">
        <f t="shared" si="8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222" t="s">
        <v>265</v>
      </c>
      <c r="AT218" s="222" t="s">
        <v>185</v>
      </c>
      <c r="AU218" s="222" t="s">
        <v>110</v>
      </c>
      <c r="AY218" s="16" t="s">
        <v>132</v>
      </c>
      <c r="BE218" s="223">
        <f t="shared" si="9"/>
        <v>0</v>
      </c>
      <c r="BF218" s="223">
        <f t="shared" si="10"/>
        <v>0</v>
      </c>
      <c r="BG218" s="223">
        <f t="shared" si="11"/>
        <v>0</v>
      </c>
      <c r="BH218" s="223">
        <f t="shared" si="12"/>
        <v>0</v>
      </c>
      <c r="BI218" s="223">
        <f t="shared" si="13"/>
        <v>0</v>
      </c>
      <c r="BJ218" s="16" t="s">
        <v>110</v>
      </c>
      <c r="BK218" s="224">
        <f t="shared" si="14"/>
        <v>0</v>
      </c>
      <c r="BL218" s="16" t="s">
        <v>224</v>
      </c>
      <c r="BM218" s="222" t="s">
        <v>296</v>
      </c>
    </row>
    <row r="219" spans="1:65" s="2" customFormat="1" ht="24" customHeight="1">
      <c r="A219" s="33"/>
      <c r="B219" s="34"/>
      <c r="C219" s="211" t="s">
        <v>297</v>
      </c>
      <c r="D219" s="211" t="s">
        <v>135</v>
      </c>
      <c r="E219" s="212" t="s">
        <v>298</v>
      </c>
      <c r="F219" s="213" t="s">
        <v>299</v>
      </c>
      <c r="G219" s="214" t="s">
        <v>283</v>
      </c>
      <c r="H219" s="215">
        <v>3</v>
      </c>
      <c r="I219" s="216"/>
      <c r="J219" s="215">
        <f t="shared" si="5"/>
        <v>0</v>
      </c>
      <c r="K219" s="217"/>
      <c r="L219" s="38"/>
      <c r="M219" s="218" t="s">
        <v>1</v>
      </c>
      <c r="N219" s="219" t="s">
        <v>41</v>
      </c>
      <c r="O219" s="70"/>
      <c r="P219" s="220">
        <f t="shared" si="6"/>
        <v>0</v>
      </c>
      <c r="Q219" s="220">
        <v>0</v>
      </c>
      <c r="R219" s="220">
        <f t="shared" si="7"/>
        <v>0</v>
      </c>
      <c r="S219" s="220">
        <v>1.72E-2</v>
      </c>
      <c r="T219" s="221">
        <f t="shared" si="8"/>
        <v>5.16E-2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22" t="s">
        <v>224</v>
      </c>
      <c r="AT219" s="222" t="s">
        <v>135</v>
      </c>
      <c r="AU219" s="222" t="s">
        <v>110</v>
      </c>
      <c r="AY219" s="16" t="s">
        <v>132</v>
      </c>
      <c r="BE219" s="223">
        <f t="shared" si="9"/>
        <v>0</v>
      </c>
      <c r="BF219" s="223">
        <f t="shared" si="10"/>
        <v>0</v>
      </c>
      <c r="BG219" s="223">
        <f t="shared" si="11"/>
        <v>0</v>
      </c>
      <c r="BH219" s="223">
        <f t="shared" si="12"/>
        <v>0</v>
      </c>
      <c r="BI219" s="223">
        <f t="shared" si="13"/>
        <v>0</v>
      </c>
      <c r="BJ219" s="16" t="s">
        <v>110</v>
      </c>
      <c r="BK219" s="224">
        <f t="shared" si="14"/>
        <v>0</v>
      </c>
      <c r="BL219" s="16" t="s">
        <v>224</v>
      </c>
      <c r="BM219" s="222" t="s">
        <v>300</v>
      </c>
    </row>
    <row r="220" spans="1:65" s="2" customFormat="1" ht="16.5" customHeight="1">
      <c r="A220" s="33"/>
      <c r="B220" s="34"/>
      <c r="C220" s="211" t="s">
        <v>265</v>
      </c>
      <c r="D220" s="211" t="s">
        <v>135</v>
      </c>
      <c r="E220" s="212" t="s">
        <v>301</v>
      </c>
      <c r="F220" s="213" t="s">
        <v>302</v>
      </c>
      <c r="G220" s="214" t="s">
        <v>283</v>
      </c>
      <c r="H220" s="215">
        <v>3</v>
      </c>
      <c r="I220" s="216"/>
      <c r="J220" s="215">
        <f t="shared" si="5"/>
        <v>0</v>
      </c>
      <c r="K220" s="217"/>
      <c r="L220" s="38"/>
      <c r="M220" s="218" t="s">
        <v>1</v>
      </c>
      <c r="N220" s="219" t="s">
        <v>41</v>
      </c>
      <c r="O220" s="70"/>
      <c r="P220" s="220">
        <f t="shared" si="6"/>
        <v>0</v>
      </c>
      <c r="Q220" s="220">
        <v>3.6999999999999999E-4</v>
      </c>
      <c r="R220" s="220">
        <f t="shared" si="7"/>
        <v>1.1099999999999999E-3</v>
      </c>
      <c r="S220" s="220">
        <v>0</v>
      </c>
      <c r="T220" s="221">
        <f t="shared" si="8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22" t="s">
        <v>224</v>
      </c>
      <c r="AT220" s="222" t="s">
        <v>135</v>
      </c>
      <c r="AU220" s="222" t="s">
        <v>110</v>
      </c>
      <c r="AY220" s="16" t="s">
        <v>132</v>
      </c>
      <c r="BE220" s="223">
        <f t="shared" si="9"/>
        <v>0</v>
      </c>
      <c r="BF220" s="223">
        <f t="shared" si="10"/>
        <v>0</v>
      </c>
      <c r="BG220" s="223">
        <f t="shared" si="11"/>
        <v>0</v>
      </c>
      <c r="BH220" s="223">
        <f t="shared" si="12"/>
        <v>0</v>
      </c>
      <c r="BI220" s="223">
        <f t="shared" si="13"/>
        <v>0</v>
      </c>
      <c r="BJ220" s="16" t="s">
        <v>110</v>
      </c>
      <c r="BK220" s="224">
        <f t="shared" si="14"/>
        <v>0</v>
      </c>
      <c r="BL220" s="16" t="s">
        <v>224</v>
      </c>
      <c r="BM220" s="222" t="s">
        <v>303</v>
      </c>
    </row>
    <row r="221" spans="1:65" s="2" customFormat="1" ht="16.5" customHeight="1">
      <c r="A221" s="33"/>
      <c r="B221" s="34"/>
      <c r="C221" s="248" t="s">
        <v>304</v>
      </c>
      <c r="D221" s="248" t="s">
        <v>185</v>
      </c>
      <c r="E221" s="249" t="s">
        <v>305</v>
      </c>
      <c r="F221" s="250" t="s">
        <v>306</v>
      </c>
      <c r="G221" s="251" t="s">
        <v>181</v>
      </c>
      <c r="H221" s="252">
        <v>3</v>
      </c>
      <c r="I221" s="253"/>
      <c r="J221" s="252">
        <f t="shared" si="5"/>
        <v>0</v>
      </c>
      <c r="K221" s="254"/>
      <c r="L221" s="255"/>
      <c r="M221" s="256" t="s">
        <v>1</v>
      </c>
      <c r="N221" s="257" t="s">
        <v>41</v>
      </c>
      <c r="O221" s="70"/>
      <c r="P221" s="220">
        <f t="shared" si="6"/>
        <v>0</v>
      </c>
      <c r="Q221" s="220">
        <v>2.8000000000000001E-2</v>
      </c>
      <c r="R221" s="220">
        <f t="shared" si="7"/>
        <v>8.4000000000000005E-2</v>
      </c>
      <c r="S221" s="220">
        <v>0</v>
      </c>
      <c r="T221" s="221">
        <f t="shared" si="8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222" t="s">
        <v>265</v>
      </c>
      <c r="AT221" s="222" t="s">
        <v>185</v>
      </c>
      <c r="AU221" s="222" t="s">
        <v>110</v>
      </c>
      <c r="AY221" s="16" t="s">
        <v>132</v>
      </c>
      <c r="BE221" s="223">
        <f t="shared" si="9"/>
        <v>0</v>
      </c>
      <c r="BF221" s="223">
        <f t="shared" si="10"/>
        <v>0</v>
      </c>
      <c r="BG221" s="223">
        <f t="shared" si="11"/>
        <v>0</v>
      </c>
      <c r="BH221" s="223">
        <f t="shared" si="12"/>
        <v>0</v>
      </c>
      <c r="BI221" s="223">
        <f t="shared" si="13"/>
        <v>0</v>
      </c>
      <c r="BJ221" s="16" t="s">
        <v>110</v>
      </c>
      <c r="BK221" s="224">
        <f t="shared" si="14"/>
        <v>0</v>
      </c>
      <c r="BL221" s="16" t="s">
        <v>224</v>
      </c>
      <c r="BM221" s="222" t="s">
        <v>307</v>
      </c>
    </row>
    <row r="222" spans="1:65" s="2" customFormat="1" ht="16.5" customHeight="1">
      <c r="A222" s="33"/>
      <c r="B222" s="34"/>
      <c r="C222" s="211" t="s">
        <v>308</v>
      </c>
      <c r="D222" s="211" t="s">
        <v>135</v>
      </c>
      <c r="E222" s="212" t="s">
        <v>309</v>
      </c>
      <c r="F222" s="213" t="s">
        <v>310</v>
      </c>
      <c r="G222" s="214" t="s">
        <v>283</v>
      </c>
      <c r="H222" s="215">
        <v>2</v>
      </c>
      <c r="I222" s="216"/>
      <c r="J222" s="215">
        <f t="shared" si="5"/>
        <v>0</v>
      </c>
      <c r="K222" s="217"/>
      <c r="L222" s="38"/>
      <c r="M222" s="218" t="s">
        <v>1</v>
      </c>
      <c r="N222" s="219" t="s">
        <v>41</v>
      </c>
      <c r="O222" s="70"/>
      <c r="P222" s="220">
        <f t="shared" si="6"/>
        <v>0</v>
      </c>
      <c r="Q222" s="220">
        <v>0</v>
      </c>
      <c r="R222" s="220">
        <f t="shared" si="7"/>
        <v>0</v>
      </c>
      <c r="S222" s="220">
        <v>1.9460000000000002E-2</v>
      </c>
      <c r="T222" s="221">
        <f t="shared" si="8"/>
        <v>3.8920000000000003E-2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22" t="s">
        <v>224</v>
      </c>
      <c r="AT222" s="222" t="s">
        <v>135</v>
      </c>
      <c r="AU222" s="222" t="s">
        <v>110</v>
      </c>
      <c r="AY222" s="16" t="s">
        <v>132</v>
      </c>
      <c r="BE222" s="223">
        <f t="shared" si="9"/>
        <v>0</v>
      </c>
      <c r="BF222" s="223">
        <f t="shared" si="10"/>
        <v>0</v>
      </c>
      <c r="BG222" s="223">
        <f t="shared" si="11"/>
        <v>0</v>
      </c>
      <c r="BH222" s="223">
        <f t="shared" si="12"/>
        <v>0</v>
      </c>
      <c r="BI222" s="223">
        <f t="shared" si="13"/>
        <v>0</v>
      </c>
      <c r="BJ222" s="16" t="s">
        <v>110</v>
      </c>
      <c r="BK222" s="224">
        <f t="shared" si="14"/>
        <v>0</v>
      </c>
      <c r="BL222" s="16" t="s">
        <v>224</v>
      </c>
      <c r="BM222" s="222" t="s">
        <v>311</v>
      </c>
    </row>
    <row r="223" spans="1:65" s="2" customFormat="1" ht="16.5" customHeight="1">
      <c r="A223" s="33"/>
      <c r="B223" s="34"/>
      <c r="C223" s="211" t="s">
        <v>312</v>
      </c>
      <c r="D223" s="211" t="s">
        <v>135</v>
      </c>
      <c r="E223" s="212" t="s">
        <v>313</v>
      </c>
      <c r="F223" s="213" t="s">
        <v>314</v>
      </c>
      <c r="G223" s="214" t="s">
        <v>283</v>
      </c>
      <c r="H223" s="215">
        <v>2</v>
      </c>
      <c r="I223" s="216"/>
      <c r="J223" s="215">
        <f t="shared" si="5"/>
        <v>0</v>
      </c>
      <c r="K223" s="217"/>
      <c r="L223" s="38"/>
      <c r="M223" s="218" t="s">
        <v>1</v>
      </c>
      <c r="N223" s="219" t="s">
        <v>41</v>
      </c>
      <c r="O223" s="70"/>
      <c r="P223" s="220">
        <f t="shared" si="6"/>
        <v>0</v>
      </c>
      <c r="Q223" s="220">
        <v>2.2300000000000002E-3</v>
      </c>
      <c r="R223" s="220">
        <f t="shared" si="7"/>
        <v>4.4600000000000004E-3</v>
      </c>
      <c r="S223" s="220">
        <v>0</v>
      </c>
      <c r="T223" s="221">
        <f t="shared" si="8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222" t="s">
        <v>224</v>
      </c>
      <c r="AT223" s="222" t="s">
        <v>135</v>
      </c>
      <c r="AU223" s="222" t="s">
        <v>110</v>
      </c>
      <c r="AY223" s="16" t="s">
        <v>132</v>
      </c>
      <c r="BE223" s="223">
        <f t="shared" si="9"/>
        <v>0</v>
      </c>
      <c r="BF223" s="223">
        <f t="shared" si="10"/>
        <v>0</v>
      </c>
      <c r="BG223" s="223">
        <f t="shared" si="11"/>
        <v>0</v>
      </c>
      <c r="BH223" s="223">
        <f t="shared" si="12"/>
        <v>0</v>
      </c>
      <c r="BI223" s="223">
        <f t="shared" si="13"/>
        <v>0</v>
      </c>
      <c r="BJ223" s="16" t="s">
        <v>110</v>
      </c>
      <c r="BK223" s="224">
        <f t="shared" si="14"/>
        <v>0</v>
      </c>
      <c r="BL223" s="16" t="s">
        <v>224</v>
      </c>
      <c r="BM223" s="222" t="s">
        <v>315</v>
      </c>
    </row>
    <row r="224" spans="1:65" s="2" customFormat="1" ht="16.5" customHeight="1">
      <c r="A224" s="33"/>
      <c r="B224" s="34"/>
      <c r="C224" s="248" t="s">
        <v>316</v>
      </c>
      <c r="D224" s="248" t="s">
        <v>185</v>
      </c>
      <c r="E224" s="249" t="s">
        <v>317</v>
      </c>
      <c r="F224" s="250" t="s">
        <v>318</v>
      </c>
      <c r="G224" s="251" t="s">
        <v>181</v>
      </c>
      <c r="H224" s="252">
        <v>2</v>
      </c>
      <c r="I224" s="253"/>
      <c r="J224" s="252">
        <f t="shared" si="5"/>
        <v>0</v>
      </c>
      <c r="K224" s="254"/>
      <c r="L224" s="255"/>
      <c r="M224" s="256" t="s">
        <v>1</v>
      </c>
      <c r="N224" s="257" t="s">
        <v>41</v>
      </c>
      <c r="O224" s="70"/>
      <c r="P224" s="220">
        <f t="shared" si="6"/>
        <v>0</v>
      </c>
      <c r="Q224" s="220">
        <v>1.0999999999999999E-2</v>
      </c>
      <c r="R224" s="220">
        <f t="shared" si="7"/>
        <v>2.1999999999999999E-2</v>
      </c>
      <c r="S224" s="220">
        <v>0</v>
      </c>
      <c r="T224" s="221">
        <f t="shared" si="8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222" t="s">
        <v>265</v>
      </c>
      <c r="AT224" s="222" t="s">
        <v>185</v>
      </c>
      <c r="AU224" s="222" t="s">
        <v>110</v>
      </c>
      <c r="AY224" s="16" t="s">
        <v>132</v>
      </c>
      <c r="BE224" s="223">
        <f t="shared" si="9"/>
        <v>0</v>
      </c>
      <c r="BF224" s="223">
        <f t="shared" si="10"/>
        <v>0</v>
      </c>
      <c r="BG224" s="223">
        <f t="shared" si="11"/>
        <v>0</v>
      </c>
      <c r="BH224" s="223">
        <f t="shared" si="12"/>
        <v>0</v>
      </c>
      <c r="BI224" s="223">
        <f t="shared" si="13"/>
        <v>0</v>
      </c>
      <c r="BJ224" s="16" t="s">
        <v>110</v>
      </c>
      <c r="BK224" s="224">
        <f t="shared" si="14"/>
        <v>0</v>
      </c>
      <c r="BL224" s="16" t="s">
        <v>224</v>
      </c>
      <c r="BM224" s="222" t="s">
        <v>319</v>
      </c>
    </row>
    <row r="225" spans="1:65" s="2" customFormat="1" ht="16.5" customHeight="1">
      <c r="A225" s="33"/>
      <c r="B225" s="34"/>
      <c r="C225" s="211" t="s">
        <v>320</v>
      </c>
      <c r="D225" s="211" t="s">
        <v>135</v>
      </c>
      <c r="E225" s="212" t="s">
        <v>321</v>
      </c>
      <c r="F225" s="213" t="s">
        <v>322</v>
      </c>
      <c r="G225" s="214" t="s">
        <v>323</v>
      </c>
      <c r="H225" s="215">
        <v>3</v>
      </c>
      <c r="I225" s="216"/>
      <c r="J225" s="215">
        <f t="shared" si="5"/>
        <v>0</v>
      </c>
      <c r="K225" s="217"/>
      <c r="L225" s="38"/>
      <c r="M225" s="218" t="s">
        <v>1</v>
      </c>
      <c r="N225" s="219" t="s">
        <v>41</v>
      </c>
      <c r="O225" s="70"/>
      <c r="P225" s="220">
        <f t="shared" si="6"/>
        <v>0</v>
      </c>
      <c r="Q225" s="220">
        <v>2.9999999999999997E-4</v>
      </c>
      <c r="R225" s="220">
        <f t="shared" si="7"/>
        <v>8.9999999999999998E-4</v>
      </c>
      <c r="S225" s="220">
        <v>0</v>
      </c>
      <c r="T225" s="221">
        <f t="shared" si="8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22" t="s">
        <v>224</v>
      </c>
      <c r="AT225" s="222" t="s">
        <v>135</v>
      </c>
      <c r="AU225" s="222" t="s">
        <v>110</v>
      </c>
      <c r="AY225" s="16" t="s">
        <v>132</v>
      </c>
      <c r="BE225" s="223">
        <f t="shared" si="9"/>
        <v>0</v>
      </c>
      <c r="BF225" s="223">
        <f t="shared" si="10"/>
        <v>0</v>
      </c>
      <c r="BG225" s="223">
        <f t="shared" si="11"/>
        <v>0</v>
      </c>
      <c r="BH225" s="223">
        <f t="shared" si="12"/>
        <v>0</v>
      </c>
      <c r="BI225" s="223">
        <f t="shared" si="13"/>
        <v>0</v>
      </c>
      <c r="BJ225" s="16" t="s">
        <v>110</v>
      </c>
      <c r="BK225" s="224">
        <f t="shared" si="14"/>
        <v>0</v>
      </c>
      <c r="BL225" s="16" t="s">
        <v>224</v>
      </c>
      <c r="BM225" s="222" t="s">
        <v>324</v>
      </c>
    </row>
    <row r="226" spans="1:65" s="2" customFormat="1" ht="36" customHeight="1">
      <c r="A226" s="33"/>
      <c r="B226" s="34"/>
      <c r="C226" s="248" t="s">
        <v>325</v>
      </c>
      <c r="D226" s="248" t="s">
        <v>185</v>
      </c>
      <c r="E226" s="249" t="s">
        <v>326</v>
      </c>
      <c r="F226" s="250" t="s">
        <v>327</v>
      </c>
      <c r="G226" s="251" t="s">
        <v>181</v>
      </c>
      <c r="H226" s="252">
        <v>3</v>
      </c>
      <c r="I226" s="253"/>
      <c r="J226" s="252">
        <f t="shared" si="5"/>
        <v>0</v>
      </c>
      <c r="K226" s="254"/>
      <c r="L226" s="255"/>
      <c r="M226" s="256" t="s">
        <v>1</v>
      </c>
      <c r="N226" s="257" t="s">
        <v>41</v>
      </c>
      <c r="O226" s="70"/>
      <c r="P226" s="220">
        <f t="shared" si="6"/>
        <v>0</v>
      </c>
      <c r="Q226" s="220">
        <v>5.0000000000000001E-4</v>
      </c>
      <c r="R226" s="220">
        <f t="shared" si="7"/>
        <v>1.5E-3</v>
      </c>
      <c r="S226" s="220">
        <v>0</v>
      </c>
      <c r="T226" s="221">
        <f t="shared" si="8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22" t="s">
        <v>265</v>
      </c>
      <c r="AT226" s="222" t="s">
        <v>185</v>
      </c>
      <c r="AU226" s="222" t="s">
        <v>110</v>
      </c>
      <c r="AY226" s="16" t="s">
        <v>132</v>
      </c>
      <c r="BE226" s="223">
        <f t="shared" si="9"/>
        <v>0</v>
      </c>
      <c r="BF226" s="223">
        <f t="shared" si="10"/>
        <v>0</v>
      </c>
      <c r="BG226" s="223">
        <f t="shared" si="11"/>
        <v>0</v>
      </c>
      <c r="BH226" s="223">
        <f t="shared" si="12"/>
        <v>0</v>
      </c>
      <c r="BI226" s="223">
        <f t="shared" si="13"/>
        <v>0</v>
      </c>
      <c r="BJ226" s="16" t="s">
        <v>110</v>
      </c>
      <c r="BK226" s="224">
        <f t="shared" si="14"/>
        <v>0</v>
      </c>
      <c r="BL226" s="16" t="s">
        <v>224</v>
      </c>
      <c r="BM226" s="222" t="s">
        <v>328</v>
      </c>
    </row>
    <row r="227" spans="1:65" s="2" customFormat="1" ht="24" customHeight="1">
      <c r="A227" s="33"/>
      <c r="B227" s="34"/>
      <c r="C227" s="211" t="s">
        <v>329</v>
      </c>
      <c r="D227" s="211" t="s">
        <v>135</v>
      </c>
      <c r="E227" s="212" t="s">
        <v>330</v>
      </c>
      <c r="F227" s="213" t="s">
        <v>331</v>
      </c>
      <c r="G227" s="214" t="s">
        <v>283</v>
      </c>
      <c r="H227" s="215">
        <v>2</v>
      </c>
      <c r="I227" s="216"/>
      <c r="J227" s="215">
        <f t="shared" si="5"/>
        <v>0</v>
      </c>
      <c r="K227" s="217"/>
      <c r="L227" s="38"/>
      <c r="M227" s="218" t="s">
        <v>1</v>
      </c>
      <c r="N227" s="219" t="s">
        <v>41</v>
      </c>
      <c r="O227" s="70"/>
      <c r="P227" s="220">
        <f t="shared" si="6"/>
        <v>0</v>
      </c>
      <c r="Q227" s="220">
        <v>0</v>
      </c>
      <c r="R227" s="220">
        <f t="shared" si="7"/>
        <v>0</v>
      </c>
      <c r="S227" s="220">
        <v>2.5999999999999999E-3</v>
      </c>
      <c r="T227" s="221">
        <f t="shared" si="8"/>
        <v>5.1999999999999998E-3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222" t="s">
        <v>224</v>
      </c>
      <c r="AT227" s="222" t="s">
        <v>135</v>
      </c>
      <c r="AU227" s="222" t="s">
        <v>110</v>
      </c>
      <c r="AY227" s="16" t="s">
        <v>132</v>
      </c>
      <c r="BE227" s="223">
        <f t="shared" si="9"/>
        <v>0</v>
      </c>
      <c r="BF227" s="223">
        <f t="shared" si="10"/>
        <v>0</v>
      </c>
      <c r="BG227" s="223">
        <f t="shared" si="11"/>
        <v>0</v>
      </c>
      <c r="BH227" s="223">
        <f t="shared" si="12"/>
        <v>0</v>
      </c>
      <c r="BI227" s="223">
        <f t="shared" si="13"/>
        <v>0</v>
      </c>
      <c r="BJ227" s="16" t="s">
        <v>110</v>
      </c>
      <c r="BK227" s="224">
        <f t="shared" si="14"/>
        <v>0</v>
      </c>
      <c r="BL227" s="16" t="s">
        <v>224</v>
      </c>
      <c r="BM227" s="222" t="s">
        <v>332</v>
      </c>
    </row>
    <row r="228" spans="1:65" s="2" customFormat="1" ht="24" customHeight="1">
      <c r="A228" s="33"/>
      <c r="B228" s="34"/>
      <c r="C228" s="211" t="s">
        <v>333</v>
      </c>
      <c r="D228" s="211" t="s">
        <v>135</v>
      </c>
      <c r="E228" s="212" t="s">
        <v>334</v>
      </c>
      <c r="F228" s="213" t="s">
        <v>335</v>
      </c>
      <c r="G228" s="214" t="s">
        <v>181</v>
      </c>
      <c r="H228" s="215">
        <v>2</v>
      </c>
      <c r="I228" s="216"/>
      <c r="J228" s="215">
        <f t="shared" si="5"/>
        <v>0</v>
      </c>
      <c r="K228" s="217"/>
      <c r="L228" s="38"/>
      <c r="M228" s="218" t="s">
        <v>1</v>
      </c>
      <c r="N228" s="219" t="s">
        <v>41</v>
      </c>
      <c r="O228" s="70"/>
      <c r="P228" s="220">
        <f t="shared" si="6"/>
        <v>0</v>
      </c>
      <c r="Q228" s="220">
        <v>1.2E-4</v>
      </c>
      <c r="R228" s="220">
        <f t="shared" si="7"/>
        <v>2.4000000000000001E-4</v>
      </c>
      <c r="S228" s="220">
        <v>0</v>
      </c>
      <c r="T228" s="221">
        <f t="shared" si="8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22" t="s">
        <v>224</v>
      </c>
      <c r="AT228" s="222" t="s">
        <v>135</v>
      </c>
      <c r="AU228" s="222" t="s">
        <v>110</v>
      </c>
      <c r="AY228" s="16" t="s">
        <v>132</v>
      </c>
      <c r="BE228" s="223">
        <f t="shared" si="9"/>
        <v>0</v>
      </c>
      <c r="BF228" s="223">
        <f t="shared" si="10"/>
        <v>0</v>
      </c>
      <c r="BG228" s="223">
        <f t="shared" si="11"/>
        <v>0</v>
      </c>
      <c r="BH228" s="223">
        <f t="shared" si="12"/>
        <v>0</v>
      </c>
      <c r="BI228" s="223">
        <f t="shared" si="13"/>
        <v>0</v>
      </c>
      <c r="BJ228" s="16" t="s">
        <v>110</v>
      </c>
      <c r="BK228" s="224">
        <f t="shared" si="14"/>
        <v>0</v>
      </c>
      <c r="BL228" s="16" t="s">
        <v>224</v>
      </c>
      <c r="BM228" s="222" t="s">
        <v>336</v>
      </c>
    </row>
    <row r="229" spans="1:65" s="2" customFormat="1" ht="16.5" customHeight="1">
      <c r="A229" s="33"/>
      <c r="B229" s="34"/>
      <c r="C229" s="248" t="s">
        <v>337</v>
      </c>
      <c r="D229" s="248" t="s">
        <v>185</v>
      </c>
      <c r="E229" s="249" t="s">
        <v>338</v>
      </c>
      <c r="F229" s="250" t="s">
        <v>339</v>
      </c>
      <c r="G229" s="251" t="s">
        <v>181</v>
      </c>
      <c r="H229" s="252">
        <v>2</v>
      </c>
      <c r="I229" s="253"/>
      <c r="J229" s="252">
        <f t="shared" si="5"/>
        <v>0</v>
      </c>
      <c r="K229" s="254"/>
      <c r="L229" s="255"/>
      <c r="M229" s="256" t="s">
        <v>1</v>
      </c>
      <c r="N229" s="257" t="s">
        <v>41</v>
      </c>
      <c r="O229" s="70"/>
      <c r="P229" s="220">
        <f t="shared" si="6"/>
        <v>0</v>
      </c>
      <c r="Q229" s="220">
        <v>2E-3</v>
      </c>
      <c r="R229" s="220">
        <f t="shared" si="7"/>
        <v>4.0000000000000001E-3</v>
      </c>
      <c r="S229" s="220">
        <v>0</v>
      </c>
      <c r="T229" s="221">
        <f t="shared" si="8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222" t="s">
        <v>265</v>
      </c>
      <c r="AT229" s="222" t="s">
        <v>185</v>
      </c>
      <c r="AU229" s="222" t="s">
        <v>110</v>
      </c>
      <c r="AY229" s="16" t="s">
        <v>132</v>
      </c>
      <c r="BE229" s="223">
        <f t="shared" si="9"/>
        <v>0</v>
      </c>
      <c r="BF229" s="223">
        <f t="shared" si="10"/>
        <v>0</v>
      </c>
      <c r="BG229" s="223">
        <f t="shared" si="11"/>
        <v>0</v>
      </c>
      <c r="BH229" s="223">
        <f t="shared" si="12"/>
        <v>0</v>
      </c>
      <c r="BI229" s="223">
        <f t="shared" si="13"/>
        <v>0</v>
      </c>
      <c r="BJ229" s="16" t="s">
        <v>110</v>
      </c>
      <c r="BK229" s="224">
        <f t="shared" si="14"/>
        <v>0</v>
      </c>
      <c r="BL229" s="16" t="s">
        <v>224</v>
      </c>
      <c r="BM229" s="222" t="s">
        <v>340</v>
      </c>
    </row>
    <row r="230" spans="1:65" s="2" customFormat="1" ht="36" customHeight="1">
      <c r="A230" s="33"/>
      <c r="B230" s="34"/>
      <c r="C230" s="211" t="s">
        <v>341</v>
      </c>
      <c r="D230" s="211" t="s">
        <v>135</v>
      </c>
      <c r="E230" s="212" t="s">
        <v>342</v>
      </c>
      <c r="F230" s="213" t="s">
        <v>343</v>
      </c>
      <c r="G230" s="214" t="s">
        <v>181</v>
      </c>
      <c r="H230" s="215">
        <v>2</v>
      </c>
      <c r="I230" s="216"/>
      <c r="J230" s="215">
        <f t="shared" si="5"/>
        <v>0</v>
      </c>
      <c r="K230" s="217"/>
      <c r="L230" s="38"/>
      <c r="M230" s="218" t="s">
        <v>1</v>
      </c>
      <c r="N230" s="219" t="s">
        <v>41</v>
      </c>
      <c r="O230" s="70"/>
      <c r="P230" s="220">
        <f t="shared" si="6"/>
        <v>0</v>
      </c>
      <c r="Q230" s="220">
        <v>0</v>
      </c>
      <c r="R230" s="220">
        <f t="shared" si="7"/>
        <v>0</v>
      </c>
      <c r="S230" s="220">
        <v>8.4999999999999995E-4</v>
      </c>
      <c r="T230" s="221">
        <f t="shared" si="8"/>
        <v>1.6999999999999999E-3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222" t="s">
        <v>224</v>
      </c>
      <c r="AT230" s="222" t="s">
        <v>135</v>
      </c>
      <c r="AU230" s="222" t="s">
        <v>110</v>
      </c>
      <c r="AY230" s="16" t="s">
        <v>132</v>
      </c>
      <c r="BE230" s="223">
        <f t="shared" si="9"/>
        <v>0</v>
      </c>
      <c r="BF230" s="223">
        <f t="shared" si="10"/>
        <v>0</v>
      </c>
      <c r="BG230" s="223">
        <f t="shared" si="11"/>
        <v>0</v>
      </c>
      <c r="BH230" s="223">
        <f t="shared" si="12"/>
        <v>0</v>
      </c>
      <c r="BI230" s="223">
        <f t="shared" si="13"/>
        <v>0</v>
      </c>
      <c r="BJ230" s="16" t="s">
        <v>110</v>
      </c>
      <c r="BK230" s="224">
        <f t="shared" si="14"/>
        <v>0</v>
      </c>
      <c r="BL230" s="16" t="s">
        <v>224</v>
      </c>
      <c r="BM230" s="222" t="s">
        <v>344</v>
      </c>
    </row>
    <row r="231" spans="1:65" s="2" customFormat="1" ht="24" customHeight="1">
      <c r="A231" s="33"/>
      <c r="B231" s="34"/>
      <c r="C231" s="211" t="s">
        <v>345</v>
      </c>
      <c r="D231" s="211" t="s">
        <v>135</v>
      </c>
      <c r="E231" s="212" t="s">
        <v>346</v>
      </c>
      <c r="F231" s="213" t="s">
        <v>347</v>
      </c>
      <c r="G231" s="214" t="s">
        <v>181</v>
      </c>
      <c r="H231" s="215">
        <v>2</v>
      </c>
      <c r="I231" s="216"/>
      <c r="J231" s="215">
        <f t="shared" si="5"/>
        <v>0</v>
      </c>
      <c r="K231" s="217"/>
      <c r="L231" s="38"/>
      <c r="M231" s="218" t="s">
        <v>1</v>
      </c>
      <c r="N231" s="219" t="s">
        <v>41</v>
      </c>
      <c r="O231" s="70"/>
      <c r="P231" s="220">
        <f t="shared" si="6"/>
        <v>0</v>
      </c>
      <c r="Q231" s="220">
        <v>1.7000000000000001E-4</v>
      </c>
      <c r="R231" s="220">
        <f t="shared" si="7"/>
        <v>3.4000000000000002E-4</v>
      </c>
      <c r="S231" s="220">
        <v>0</v>
      </c>
      <c r="T231" s="221">
        <f t="shared" si="8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222" t="s">
        <v>224</v>
      </c>
      <c r="AT231" s="222" t="s">
        <v>135</v>
      </c>
      <c r="AU231" s="222" t="s">
        <v>110</v>
      </c>
      <c r="AY231" s="16" t="s">
        <v>132</v>
      </c>
      <c r="BE231" s="223">
        <f t="shared" si="9"/>
        <v>0</v>
      </c>
      <c r="BF231" s="223">
        <f t="shared" si="10"/>
        <v>0</v>
      </c>
      <c r="BG231" s="223">
        <f t="shared" si="11"/>
        <v>0</v>
      </c>
      <c r="BH231" s="223">
        <f t="shared" si="12"/>
        <v>0</v>
      </c>
      <c r="BI231" s="223">
        <f t="shared" si="13"/>
        <v>0</v>
      </c>
      <c r="BJ231" s="16" t="s">
        <v>110</v>
      </c>
      <c r="BK231" s="224">
        <f t="shared" si="14"/>
        <v>0</v>
      </c>
      <c r="BL231" s="16" t="s">
        <v>224</v>
      </c>
      <c r="BM231" s="222" t="s">
        <v>348</v>
      </c>
    </row>
    <row r="232" spans="1:65" s="2" customFormat="1" ht="16.5" customHeight="1">
      <c r="A232" s="33"/>
      <c r="B232" s="34"/>
      <c r="C232" s="248" t="s">
        <v>349</v>
      </c>
      <c r="D232" s="248" t="s">
        <v>185</v>
      </c>
      <c r="E232" s="249" t="s">
        <v>350</v>
      </c>
      <c r="F232" s="250" t="s">
        <v>351</v>
      </c>
      <c r="G232" s="251" t="s">
        <v>181</v>
      </c>
      <c r="H232" s="252">
        <v>2</v>
      </c>
      <c r="I232" s="253"/>
      <c r="J232" s="252">
        <f t="shared" si="5"/>
        <v>0</v>
      </c>
      <c r="K232" s="254"/>
      <c r="L232" s="255"/>
      <c r="M232" s="256" t="s">
        <v>1</v>
      </c>
      <c r="N232" s="257" t="s">
        <v>41</v>
      </c>
      <c r="O232" s="70"/>
      <c r="P232" s="220">
        <f t="shared" si="6"/>
        <v>0</v>
      </c>
      <c r="Q232" s="220">
        <v>1.3999999999999999E-4</v>
      </c>
      <c r="R232" s="220">
        <f t="shared" si="7"/>
        <v>2.7999999999999998E-4</v>
      </c>
      <c r="S232" s="220">
        <v>0</v>
      </c>
      <c r="T232" s="221">
        <f t="shared" si="8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22" t="s">
        <v>265</v>
      </c>
      <c r="AT232" s="222" t="s">
        <v>185</v>
      </c>
      <c r="AU232" s="222" t="s">
        <v>110</v>
      </c>
      <c r="AY232" s="16" t="s">
        <v>132</v>
      </c>
      <c r="BE232" s="223">
        <f t="shared" si="9"/>
        <v>0</v>
      </c>
      <c r="BF232" s="223">
        <f t="shared" si="10"/>
        <v>0</v>
      </c>
      <c r="BG232" s="223">
        <f t="shared" si="11"/>
        <v>0</v>
      </c>
      <c r="BH232" s="223">
        <f t="shared" si="12"/>
        <v>0</v>
      </c>
      <c r="BI232" s="223">
        <f t="shared" si="13"/>
        <v>0</v>
      </c>
      <c r="BJ232" s="16" t="s">
        <v>110</v>
      </c>
      <c r="BK232" s="224">
        <f t="shared" si="14"/>
        <v>0</v>
      </c>
      <c r="BL232" s="16" t="s">
        <v>224</v>
      </c>
      <c r="BM232" s="222" t="s">
        <v>352</v>
      </c>
    </row>
    <row r="233" spans="1:65" s="2" customFormat="1" ht="24" customHeight="1">
      <c r="A233" s="33"/>
      <c r="B233" s="34"/>
      <c r="C233" s="211" t="s">
        <v>353</v>
      </c>
      <c r="D233" s="211" t="s">
        <v>135</v>
      </c>
      <c r="E233" s="212" t="s">
        <v>354</v>
      </c>
      <c r="F233" s="213" t="s">
        <v>355</v>
      </c>
      <c r="G233" s="214" t="s">
        <v>246</v>
      </c>
      <c r="H233" s="216"/>
      <c r="I233" s="216"/>
      <c r="J233" s="215">
        <f t="shared" si="5"/>
        <v>0</v>
      </c>
      <c r="K233" s="217"/>
      <c r="L233" s="38"/>
      <c r="M233" s="218" t="s">
        <v>1</v>
      </c>
      <c r="N233" s="219" t="s">
        <v>41</v>
      </c>
      <c r="O233" s="70"/>
      <c r="P233" s="220">
        <f t="shared" si="6"/>
        <v>0</v>
      </c>
      <c r="Q233" s="220">
        <v>0</v>
      </c>
      <c r="R233" s="220">
        <f t="shared" si="7"/>
        <v>0</v>
      </c>
      <c r="S233" s="220">
        <v>0</v>
      </c>
      <c r="T233" s="221">
        <f t="shared" si="8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222" t="s">
        <v>224</v>
      </c>
      <c r="AT233" s="222" t="s">
        <v>135</v>
      </c>
      <c r="AU233" s="222" t="s">
        <v>110</v>
      </c>
      <c r="AY233" s="16" t="s">
        <v>132</v>
      </c>
      <c r="BE233" s="223">
        <f t="shared" si="9"/>
        <v>0</v>
      </c>
      <c r="BF233" s="223">
        <f t="shared" si="10"/>
        <v>0</v>
      </c>
      <c r="BG233" s="223">
        <f t="shared" si="11"/>
        <v>0</v>
      </c>
      <c r="BH233" s="223">
        <f t="shared" si="12"/>
        <v>0</v>
      </c>
      <c r="BI233" s="223">
        <f t="shared" si="13"/>
        <v>0</v>
      </c>
      <c r="BJ233" s="16" t="s">
        <v>110</v>
      </c>
      <c r="BK233" s="224">
        <f t="shared" si="14"/>
        <v>0</v>
      </c>
      <c r="BL233" s="16" t="s">
        <v>224</v>
      </c>
      <c r="BM233" s="222" t="s">
        <v>356</v>
      </c>
    </row>
    <row r="234" spans="1:65" s="12" customFormat="1" ht="22.9" customHeight="1">
      <c r="B234" s="195"/>
      <c r="C234" s="196"/>
      <c r="D234" s="197" t="s">
        <v>74</v>
      </c>
      <c r="E234" s="209" t="s">
        <v>357</v>
      </c>
      <c r="F234" s="209" t="s">
        <v>358</v>
      </c>
      <c r="G234" s="196"/>
      <c r="H234" s="196"/>
      <c r="I234" s="199"/>
      <c r="J234" s="210">
        <f>BK234</f>
        <v>0</v>
      </c>
      <c r="K234" s="196"/>
      <c r="L234" s="201"/>
      <c r="M234" s="202"/>
      <c r="N234" s="203"/>
      <c r="O234" s="203"/>
      <c r="P234" s="204">
        <f>SUM(P235:P238)</f>
        <v>0</v>
      </c>
      <c r="Q234" s="203"/>
      <c r="R234" s="204">
        <f>SUM(R235:R238)</f>
        <v>2.5999999999999998E-4</v>
      </c>
      <c r="S234" s="203"/>
      <c r="T234" s="205">
        <f>SUM(T235:T238)</f>
        <v>0</v>
      </c>
      <c r="AR234" s="206" t="s">
        <v>110</v>
      </c>
      <c r="AT234" s="207" t="s">
        <v>74</v>
      </c>
      <c r="AU234" s="207" t="s">
        <v>80</v>
      </c>
      <c r="AY234" s="206" t="s">
        <v>132</v>
      </c>
      <c r="BK234" s="208">
        <f>SUM(BK235:BK238)</f>
        <v>0</v>
      </c>
    </row>
    <row r="235" spans="1:65" s="2" customFormat="1" ht="24" customHeight="1">
      <c r="A235" s="33"/>
      <c r="B235" s="34"/>
      <c r="C235" s="211" t="s">
        <v>359</v>
      </c>
      <c r="D235" s="211" t="s">
        <v>135</v>
      </c>
      <c r="E235" s="212" t="s">
        <v>360</v>
      </c>
      <c r="F235" s="213" t="s">
        <v>361</v>
      </c>
      <c r="G235" s="214" t="s">
        <v>138</v>
      </c>
      <c r="H235" s="215">
        <v>2</v>
      </c>
      <c r="I235" s="216"/>
      <c r="J235" s="215">
        <f>ROUND(I235*H235,3)</f>
        <v>0</v>
      </c>
      <c r="K235" s="217"/>
      <c r="L235" s="38"/>
      <c r="M235" s="218" t="s">
        <v>1</v>
      </c>
      <c r="N235" s="219" t="s">
        <v>41</v>
      </c>
      <c r="O235" s="70"/>
      <c r="P235" s="220">
        <f>O235*H235</f>
        <v>0</v>
      </c>
      <c r="Q235" s="220">
        <v>0</v>
      </c>
      <c r="R235" s="220">
        <f>Q235*H235</f>
        <v>0</v>
      </c>
      <c r="S235" s="220">
        <v>0</v>
      </c>
      <c r="T235" s="221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222" t="s">
        <v>224</v>
      </c>
      <c r="AT235" s="222" t="s">
        <v>135</v>
      </c>
      <c r="AU235" s="222" t="s">
        <v>110</v>
      </c>
      <c r="AY235" s="16" t="s">
        <v>132</v>
      </c>
      <c r="BE235" s="223">
        <f>IF(N235="základná",J235,0)</f>
        <v>0</v>
      </c>
      <c r="BF235" s="223">
        <f>IF(N235="znížená",J235,0)</f>
        <v>0</v>
      </c>
      <c r="BG235" s="223">
        <f>IF(N235="zákl. prenesená",J235,0)</f>
        <v>0</v>
      </c>
      <c r="BH235" s="223">
        <f>IF(N235="zníž. prenesená",J235,0)</f>
        <v>0</v>
      </c>
      <c r="BI235" s="223">
        <f>IF(N235="nulová",J235,0)</f>
        <v>0</v>
      </c>
      <c r="BJ235" s="16" t="s">
        <v>110</v>
      </c>
      <c r="BK235" s="224">
        <f>ROUND(I235*H235,3)</f>
        <v>0</v>
      </c>
      <c r="BL235" s="16" t="s">
        <v>224</v>
      </c>
      <c r="BM235" s="222" t="s">
        <v>362</v>
      </c>
    </row>
    <row r="236" spans="1:65" s="2" customFormat="1" ht="24" customHeight="1">
      <c r="A236" s="33"/>
      <c r="B236" s="34"/>
      <c r="C236" s="211" t="s">
        <v>363</v>
      </c>
      <c r="D236" s="211" t="s">
        <v>135</v>
      </c>
      <c r="E236" s="212" t="s">
        <v>364</v>
      </c>
      <c r="F236" s="213" t="s">
        <v>365</v>
      </c>
      <c r="G236" s="214" t="s">
        <v>138</v>
      </c>
      <c r="H236" s="215">
        <v>2</v>
      </c>
      <c r="I236" s="216"/>
      <c r="J236" s="215">
        <f>ROUND(I236*H236,3)</f>
        <v>0</v>
      </c>
      <c r="K236" s="217"/>
      <c r="L236" s="38"/>
      <c r="M236" s="218" t="s">
        <v>1</v>
      </c>
      <c r="N236" s="219" t="s">
        <v>41</v>
      </c>
      <c r="O236" s="70"/>
      <c r="P236" s="220">
        <f>O236*H236</f>
        <v>0</v>
      </c>
      <c r="Q236" s="220">
        <v>0</v>
      </c>
      <c r="R236" s="220">
        <f>Q236*H236</f>
        <v>0</v>
      </c>
      <c r="S236" s="220">
        <v>0</v>
      </c>
      <c r="T236" s="221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222" t="s">
        <v>224</v>
      </c>
      <c r="AT236" s="222" t="s">
        <v>135</v>
      </c>
      <c r="AU236" s="222" t="s">
        <v>110</v>
      </c>
      <c r="AY236" s="16" t="s">
        <v>132</v>
      </c>
      <c r="BE236" s="223">
        <f>IF(N236="základná",J236,0)</f>
        <v>0</v>
      </c>
      <c r="BF236" s="223">
        <f>IF(N236="znížená",J236,0)</f>
        <v>0</v>
      </c>
      <c r="BG236" s="223">
        <f>IF(N236="zákl. prenesená",J236,0)</f>
        <v>0</v>
      </c>
      <c r="BH236" s="223">
        <f>IF(N236="zníž. prenesená",J236,0)</f>
        <v>0</v>
      </c>
      <c r="BI236" s="223">
        <f>IF(N236="nulová",J236,0)</f>
        <v>0</v>
      </c>
      <c r="BJ236" s="16" t="s">
        <v>110</v>
      </c>
      <c r="BK236" s="224">
        <f>ROUND(I236*H236,3)</f>
        <v>0</v>
      </c>
      <c r="BL236" s="16" t="s">
        <v>224</v>
      </c>
      <c r="BM236" s="222" t="s">
        <v>366</v>
      </c>
    </row>
    <row r="237" spans="1:65" s="2" customFormat="1" ht="24" customHeight="1">
      <c r="A237" s="33"/>
      <c r="B237" s="34"/>
      <c r="C237" s="211" t="s">
        <v>367</v>
      </c>
      <c r="D237" s="211" t="s">
        <v>135</v>
      </c>
      <c r="E237" s="212" t="s">
        <v>368</v>
      </c>
      <c r="F237" s="213" t="s">
        <v>369</v>
      </c>
      <c r="G237" s="214" t="s">
        <v>181</v>
      </c>
      <c r="H237" s="215">
        <v>2</v>
      </c>
      <c r="I237" s="216"/>
      <c r="J237" s="215">
        <f>ROUND(I237*H237,3)</f>
        <v>0</v>
      </c>
      <c r="K237" s="217"/>
      <c r="L237" s="38"/>
      <c r="M237" s="218" t="s">
        <v>1</v>
      </c>
      <c r="N237" s="219" t="s">
        <v>41</v>
      </c>
      <c r="O237" s="70"/>
      <c r="P237" s="220">
        <f>O237*H237</f>
        <v>0</v>
      </c>
      <c r="Q237" s="220">
        <v>1.2999999999999999E-4</v>
      </c>
      <c r="R237" s="220">
        <f>Q237*H237</f>
        <v>2.5999999999999998E-4</v>
      </c>
      <c r="S237" s="220">
        <v>0</v>
      </c>
      <c r="T237" s="221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222" t="s">
        <v>224</v>
      </c>
      <c r="AT237" s="222" t="s">
        <v>135</v>
      </c>
      <c r="AU237" s="222" t="s">
        <v>110</v>
      </c>
      <c r="AY237" s="16" t="s">
        <v>132</v>
      </c>
      <c r="BE237" s="223">
        <f>IF(N237="základná",J237,0)</f>
        <v>0</v>
      </c>
      <c r="BF237" s="223">
        <f>IF(N237="znížená",J237,0)</f>
        <v>0</v>
      </c>
      <c r="BG237" s="223">
        <f>IF(N237="zákl. prenesená",J237,0)</f>
        <v>0</v>
      </c>
      <c r="BH237" s="223">
        <f>IF(N237="zníž. prenesená",J237,0)</f>
        <v>0</v>
      </c>
      <c r="BI237" s="223">
        <f>IF(N237="nulová",J237,0)</f>
        <v>0</v>
      </c>
      <c r="BJ237" s="16" t="s">
        <v>110</v>
      </c>
      <c r="BK237" s="224">
        <f>ROUND(I237*H237,3)</f>
        <v>0</v>
      </c>
      <c r="BL237" s="16" t="s">
        <v>224</v>
      </c>
      <c r="BM237" s="222" t="s">
        <v>370</v>
      </c>
    </row>
    <row r="238" spans="1:65" s="2" customFormat="1" ht="24" customHeight="1">
      <c r="A238" s="33"/>
      <c r="B238" s="34"/>
      <c r="C238" s="211" t="s">
        <v>371</v>
      </c>
      <c r="D238" s="211" t="s">
        <v>135</v>
      </c>
      <c r="E238" s="212" t="s">
        <v>372</v>
      </c>
      <c r="F238" s="213" t="s">
        <v>373</v>
      </c>
      <c r="G238" s="214" t="s">
        <v>138</v>
      </c>
      <c r="H238" s="215">
        <v>2</v>
      </c>
      <c r="I238" s="216"/>
      <c r="J238" s="215">
        <f>ROUND(I238*H238,3)</f>
        <v>0</v>
      </c>
      <c r="K238" s="217"/>
      <c r="L238" s="38"/>
      <c r="M238" s="218" t="s">
        <v>1</v>
      </c>
      <c r="N238" s="219" t="s">
        <v>41</v>
      </c>
      <c r="O238" s="70"/>
      <c r="P238" s="220">
        <f>O238*H238</f>
        <v>0</v>
      </c>
      <c r="Q238" s="220">
        <v>0</v>
      </c>
      <c r="R238" s="220">
        <f>Q238*H238</f>
        <v>0</v>
      </c>
      <c r="S238" s="220">
        <v>0</v>
      </c>
      <c r="T238" s="221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22" t="s">
        <v>224</v>
      </c>
      <c r="AT238" s="222" t="s">
        <v>135</v>
      </c>
      <c r="AU238" s="222" t="s">
        <v>110</v>
      </c>
      <c r="AY238" s="16" t="s">
        <v>132</v>
      </c>
      <c r="BE238" s="223">
        <f>IF(N238="základná",J238,0)</f>
        <v>0</v>
      </c>
      <c r="BF238" s="223">
        <f>IF(N238="znížená",J238,0)</f>
        <v>0</v>
      </c>
      <c r="BG238" s="223">
        <f>IF(N238="zákl. prenesená",J238,0)</f>
        <v>0</v>
      </c>
      <c r="BH238" s="223">
        <f>IF(N238="zníž. prenesená",J238,0)</f>
        <v>0</v>
      </c>
      <c r="BI238" s="223">
        <f>IF(N238="nulová",J238,0)</f>
        <v>0</v>
      </c>
      <c r="BJ238" s="16" t="s">
        <v>110</v>
      </c>
      <c r="BK238" s="224">
        <f>ROUND(I238*H238,3)</f>
        <v>0</v>
      </c>
      <c r="BL238" s="16" t="s">
        <v>224</v>
      </c>
      <c r="BM238" s="222" t="s">
        <v>374</v>
      </c>
    </row>
    <row r="239" spans="1:65" s="12" customFormat="1" ht="22.9" customHeight="1">
      <c r="B239" s="195"/>
      <c r="C239" s="196"/>
      <c r="D239" s="197" t="s">
        <v>74</v>
      </c>
      <c r="E239" s="209" t="s">
        <v>375</v>
      </c>
      <c r="F239" s="209" t="s">
        <v>376</v>
      </c>
      <c r="G239" s="196"/>
      <c r="H239" s="196"/>
      <c r="I239" s="199"/>
      <c r="J239" s="210">
        <f>BK239</f>
        <v>0</v>
      </c>
      <c r="K239" s="196"/>
      <c r="L239" s="201"/>
      <c r="M239" s="202"/>
      <c r="N239" s="203"/>
      <c r="O239" s="203"/>
      <c r="P239" s="204">
        <f>SUM(P240:P249)</f>
        <v>0</v>
      </c>
      <c r="Q239" s="203"/>
      <c r="R239" s="204">
        <f>SUM(R240:R249)</f>
        <v>0.20372000000000001</v>
      </c>
      <c r="S239" s="203"/>
      <c r="T239" s="205">
        <f>SUM(T240:T249)</f>
        <v>7.0000000000000001E-3</v>
      </c>
      <c r="AR239" s="206" t="s">
        <v>110</v>
      </c>
      <c r="AT239" s="207" t="s">
        <v>74</v>
      </c>
      <c r="AU239" s="207" t="s">
        <v>80</v>
      </c>
      <c r="AY239" s="206" t="s">
        <v>132</v>
      </c>
      <c r="BK239" s="208">
        <f>SUM(BK240:BK249)</f>
        <v>0</v>
      </c>
    </row>
    <row r="240" spans="1:65" s="2" customFormat="1" ht="24" customHeight="1">
      <c r="A240" s="33"/>
      <c r="B240" s="34"/>
      <c r="C240" s="211" t="s">
        <v>377</v>
      </c>
      <c r="D240" s="211" t="s">
        <v>135</v>
      </c>
      <c r="E240" s="212" t="s">
        <v>378</v>
      </c>
      <c r="F240" s="213" t="s">
        <v>379</v>
      </c>
      <c r="G240" s="214" t="s">
        <v>181</v>
      </c>
      <c r="H240" s="215">
        <v>8</v>
      </c>
      <c r="I240" s="216"/>
      <c r="J240" s="215">
        <f>ROUND(I240*H240,3)</f>
        <v>0</v>
      </c>
      <c r="K240" s="217"/>
      <c r="L240" s="38"/>
      <c r="M240" s="218" t="s">
        <v>1</v>
      </c>
      <c r="N240" s="219" t="s">
        <v>41</v>
      </c>
      <c r="O240" s="70"/>
      <c r="P240" s="220">
        <f>O240*H240</f>
        <v>0</v>
      </c>
      <c r="Q240" s="220">
        <v>0</v>
      </c>
      <c r="R240" s="220">
        <f>Q240*H240</f>
        <v>0</v>
      </c>
      <c r="S240" s="220">
        <v>0</v>
      </c>
      <c r="T240" s="221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22" t="s">
        <v>224</v>
      </c>
      <c r="AT240" s="222" t="s">
        <v>135</v>
      </c>
      <c r="AU240" s="222" t="s">
        <v>110</v>
      </c>
      <c r="AY240" s="16" t="s">
        <v>132</v>
      </c>
      <c r="BE240" s="223">
        <f>IF(N240="základná",J240,0)</f>
        <v>0</v>
      </c>
      <c r="BF240" s="223">
        <f>IF(N240="znížená",J240,0)</f>
        <v>0</v>
      </c>
      <c r="BG240" s="223">
        <f>IF(N240="zákl. prenesená",J240,0)</f>
        <v>0</v>
      </c>
      <c r="BH240" s="223">
        <f>IF(N240="zníž. prenesená",J240,0)</f>
        <v>0</v>
      </c>
      <c r="BI240" s="223">
        <f>IF(N240="nulová",J240,0)</f>
        <v>0</v>
      </c>
      <c r="BJ240" s="16" t="s">
        <v>110</v>
      </c>
      <c r="BK240" s="224">
        <f>ROUND(I240*H240,3)</f>
        <v>0</v>
      </c>
      <c r="BL240" s="16" t="s">
        <v>224</v>
      </c>
      <c r="BM240" s="222" t="s">
        <v>380</v>
      </c>
    </row>
    <row r="241" spans="1:65" s="2" customFormat="1" ht="36" customHeight="1">
      <c r="A241" s="33"/>
      <c r="B241" s="34"/>
      <c r="C241" s="248" t="s">
        <v>381</v>
      </c>
      <c r="D241" s="248" t="s">
        <v>185</v>
      </c>
      <c r="E241" s="249" t="s">
        <v>382</v>
      </c>
      <c r="F241" s="250" t="s">
        <v>383</v>
      </c>
      <c r="G241" s="251" t="s">
        <v>181</v>
      </c>
      <c r="H241" s="252">
        <v>8</v>
      </c>
      <c r="I241" s="253"/>
      <c r="J241" s="252">
        <f>ROUND(I241*H241,3)</f>
        <v>0</v>
      </c>
      <c r="K241" s="254"/>
      <c r="L241" s="255"/>
      <c r="M241" s="256" t="s">
        <v>1</v>
      </c>
      <c r="N241" s="257" t="s">
        <v>41</v>
      </c>
      <c r="O241" s="70"/>
      <c r="P241" s="220">
        <f>O241*H241</f>
        <v>0</v>
      </c>
      <c r="Q241" s="220">
        <v>2.5000000000000001E-2</v>
      </c>
      <c r="R241" s="220">
        <f>Q241*H241</f>
        <v>0.2</v>
      </c>
      <c r="S241" s="220">
        <v>0</v>
      </c>
      <c r="T241" s="221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22" t="s">
        <v>265</v>
      </c>
      <c r="AT241" s="222" t="s">
        <v>185</v>
      </c>
      <c r="AU241" s="222" t="s">
        <v>110</v>
      </c>
      <c r="AY241" s="16" t="s">
        <v>132</v>
      </c>
      <c r="BE241" s="223">
        <f>IF(N241="základná",J241,0)</f>
        <v>0</v>
      </c>
      <c r="BF241" s="223">
        <f>IF(N241="znížená",J241,0)</f>
        <v>0</v>
      </c>
      <c r="BG241" s="223">
        <f>IF(N241="zákl. prenesená",J241,0)</f>
        <v>0</v>
      </c>
      <c r="BH241" s="223">
        <f>IF(N241="zníž. prenesená",J241,0)</f>
        <v>0</v>
      </c>
      <c r="BI241" s="223">
        <f>IF(N241="nulová",J241,0)</f>
        <v>0</v>
      </c>
      <c r="BJ241" s="16" t="s">
        <v>110</v>
      </c>
      <c r="BK241" s="224">
        <f>ROUND(I241*H241,3)</f>
        <v>0</v>
      </c>
      <c r="BL241" s="16" t="s">
        <v>224</v>
      </c>
      <c r="BM241" s="222" t="s">
        <v>384</v>
      </c>
    </row>
    <row r="242" spans="1:65" s="13" customFormat="1">
      <c r="B242" s="225"/>
      <c r="C242" s="226"/>
      <c r="D242" s="227" t="s">
        <v>141</v>
      </c>
      <c r="E242" s="228" t="s">
        <v>1</v>
      </c>
      <c r="F242" s="229" t="s">
        <v>385</v>
      </c>
      <c r="G242" s="226"/>
      <c r="H242" s="230">
        <v>6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AT242" s="236" t="s">
        <v>141</v>
      </c>
      <c r="AU242" s="236" t="s">
        <v>110</v>
      </c>
      <c r="AV242" s="13" t="s">
        <v>110</v>
      </c>
      <c r="AW242" s="13" t="s">
        <v>30</v>
      </c>
      <c r="AX242" s="13" t="s">
        <v>75</v>
      </c>
      <c r="AY242" s="236" t="s">
        <v>132</v>
      </c>
    </row>
    <row r="243" spans="1:65" s="13" customFormat="1">
      <c r="B243" s="225"/>
      <c r="C243" s="226"/>
      <c r="D243" s="227" t="s">
        <v>141</v>
      </c>
      <c r="E243" s="228" t="s">
        <v>1</v>
      </c>
      <c r="F243" s="229" t="s">
        <v>386</v>
      </c>
      <c r="G243" s="226"/>
      <c r="H243" s="230">
        <v>2</v>
      </c>
      <c r="I243" s="231"/>
      <c r="J243" s="226"/>
      <c r="K243" s="226"/>
      <c r="L243" s="232"/>
      <c r="M243" s="233"/>
      <c r="N243" s="234"/>
      <c r="O243" s="234"/>
      <c r="P243" s="234"/>
      <c r="Q243" s="234"/>
      <c r="R243" s="234"/>
      <c r="S243" s="234"/>
      <c r="T243" s="235"/>
      <c r="AT243" s="236" t="s">
        <v>141</v>
      </c>
      <c r="AU243" s="236" t="s">
        <v>110</v>
      </c>
      <c r="AV243" s="13" t="s">
        <v>110</v>
      </c>
      <c r="AW243" s="13" t="s">
        <v>30</v>
      </c>
      <c r="AX243" s="13" t="s">
        <v>75</v>
      </c>
      <c r="AY243" s="236" t="s">
        <v>132</v>
      </c>
    </row>
    <row r="244" spans="1:65" s="14" customFormat="1">
      <c r="B244" s="237"/>
      <c r="C244" s="238"/>
      <c r="D244" s="227" t="s">
        <v>141</v>
      </c>
      <c r="E244" s="239" t="s">
        <v>1</v>
      </c>
      <c r="F244" s="240" t="s">
        <v>146</v>
      </c>
      <c r="G244" s="238"/>
      <c r="H244" s="241">
        <v>8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AT244" s="247" t="s">
        <v>141</v>
      </c>
      <c r="AU244" s="247" t="s">
        <v>110</v>
      </c>
      <c r="AV244" s="14" t="s">
        <v>139</v>
      </c>
      <c r="AW244" s="14" t="s">
        <v>30</v>
      </c>
      <c r="AX244" s="14" t="s">
        <v>80</v>
      </c>
      <c r="AY244" s="247" t="s">
        <v>132</v>
      </c>
    </row>
    <row r="245" spans="1:65" s="2" customFormat="1" ht="24" customHeight="1">
      <c r="A245" s="33"/>
      <c r="B245" s="34"/>
      <c r="C245" s="211" t="s">
        <v>387</v>
      </c>
      <c r="D245" s="211" t="s">
        <v>135</v>
      </c>
      <c r="E245" s="212" t="s">
        <v>388</v>
      </c>
      <c r="F245" s="213" t="s">
        <v>389</v>
      </c>
      <c r="G245" s="214" t="s">
        <v>181</v>
      </c>
      <c r="H245" s="215">
        <v>7</v>
      </c>
      <c r="I245" s="216"/>
      <c r="J245" s="215">
        <f>ROUND(I245*H245,3)</f>
        <v>0</v>
      </c>
      <c r="K245" s="217"/>
      <c r="L245" s="38"/>
      <c r="M245" s="218" t="s">
        <v>1</v>
      </c>
      <c r="N245" s="219" t="s">
        <v>41</v>
      </c>
      <c r="O245" s="70"/>
      <c r="P245" s="220">
        <f>O245*H245</f>
        <v>0</v>
      </c>
      <c r="Q245" s="220">
        <v>0</v>
      </c>
      <c r="R245" s="220">
        <f>Q245*H245</f>
        <v>0</v>
      </c>
      <c r="S245" s="220">
        <v>1E-3</v>
      </c>
      <c r="T245" s="221">
        <f>S245*H245</f>
        <v>7.0000000000000001E-3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22" t="s">
        <v>224</v>
      </c>
      <c r="AT245" s="222" t="s">
        <v>135</v>
      </c>
      <c r="AU245" s="222" t="s">
        <v>110</v>
      </c>
      <c r="AY245" s="16" t="s">
        <v>132</v>
      </c>
      <c r="BE245" s="223">
        <f>IF(N245="základná",J245,0)</f>
        <v>0</v>
      </c>
      <c r="BF245" s="223">
        <f>IF(N245="znížená",J245,0)</f>
        <v>0</v>
      </c>
      <c r="BG245" s="223">
        <f>IF(N245="zákl. prenesená",J245,0)</f>
        <v>0</v>
      </c>
      <c r="BH245" s="223">
        <f>IF(N245="zníž. prenesená",J245,0)</f>
        <v>0</v>
      </c>
      <c r="BI245" s="223">
        <f>IF(N245="nulová",J245,0)</f>
        <v>0</v>
      </c>
      <c r="BJ245" s="16" t="s">
        <v>110</v>
      </c>
      <c r="BK245" s="224">
        <f>ROUND(I245*H245,3)</f>
        <v>0</v>
      </c>
      <c r="BL245" s="16" t="s">
        <v>224</v>
      </c>
      <c r="BM245" s="222" t="s">
        <v>390</v>
      </c>
    </row>
    <row r="246" spans="1:65" s="2" customFormat="1" ht="24" customHeight="1">
      <c r="A246" s="33"/>
      <c r="B246" s="34"/>
      <c r="C246" s="211" t="s">
        <v>391</v>
      </c>
      <c r="D246" s="211" t="s">
        <v>135</v>
      </c>
      <c r="E246" s="212" t="s">
        <v>392</v>
      </c>
      <c r="F246" s="213" t="s">
        <v>393</v>
      </c>
      <c r="G246" s="214" t="s">
        <v>181</v>
      </c>
      <c r="H246" s="215">
        <v>2</v>
      </c>
      <c r="I246" s="216"/>
      <c r="J246" s="215">
        <f>ROUND(I246*H246,3)</f>
        <v>0</v>
      </c>
      <c r="K246" s="217"/>
      <c r="L246" s="38"/>
      <c r="M246" s="218" t="s">
        <v>1</v>
      </c>
      <c r="N246" s="219" t="s">
        <v>41</v>
      </c>
      <c r="O246" s="70"/>
      <c r="P246" s="220">
        <f>O246*H246</f>
        <v>0</v>
      </c>
      <c r="Q246" s="220">
        <v>1.0000000000000001E-5</v>
      </c>
      <c r="R246" s="220">
        <f>Q246*H246</f>
        <v>2.0000000000000002E-5</v>
      </c>
      <c r="S246" s="220">
        <v>0</v>
      </c>
      <c r="T246" s="221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222" t="s">
        <v>224</v>
      </c>
      <c r="AT246" s="222" t="s">
        <v>135</v>
      </c>
      <c r="AU246" s="222" t="s">
        <v>110</v>
      </c>
      <c r="AY246" s="16" t="s">
        <v>132</v>
      </c>
      <c r="BE246" s="223">
        <f>IF(N246="základná",J246,0)</f>
        <v>0</v>
      </c>
      <c r="BF246" s="223">
        <f>IF(N246="znížená",J246,0)</f>
        <v>0</v>
      </c>
      <c r="BG246" s="223">
        <f>IF(N246="zákl. prenesená",J246,0)</f>
        <v>0</v>
      </c>
      <c r="BH246" s="223">
        <f>IF(N246="zníž. prenesená",J246,0)</f>
        <v>0</v>
      </c>
      <c r="BI246" s="223">
        <f>IF(N246="nulová",J246,0)</f>
        <v>0</v>
      </c>
      <c r="BJ246" s="16" t="s">
        <v>110</v>
      </c>
      <c r="BK246" s="224">
        <f>ROUND(I246*H246,3)</f>
        <v>0</v>
      </c>
      <c r="BL246" s="16" t="s">
        <v>224</v>
      </c>
      <c r="BM246" s="222" t="s">
        <v>394</v>
      </c>
    </row>
    <row r="247" spans="1:65" s="13" customFormat="1">
      <c r="B247" s="225"/>
      <c r="C247" s="226"/>
      <c r="D247" s="227" t="s">
        <v>141</v>
      </c>
      <c r="E247" s="228" t="s">
        <v>1</v>
      </c>
      <c r="F247" s="229" t="s">
        <v>395</v>
      </c>
      <c r="G247" s="226"/>
      <c r="H247" s="230">
        <v>2</v>
      </c>
      <c r="I247" s="231"/>
      <c r="J247" s="226"/>
      <c r="K247" s="226"/>
      <c r="L247" s="232"/>
      <c r="M247" s="233"/>
      <c r="N247" s="234"/>
      <c r="O247" s="234"/>
      <c r="P247" s="234"/>
      <c r="Q247" s="234"/>
      <c r="R247" s="234"/>
      <c r="S247" s="234"/>
      <c r="T247" s="235"/>
      <c r="AT247" s="236" t="s">
        <v>141</v>
      </c>
      <c r="AU247" s="236" t="s">
        <v>110</v>
      </c>
      <c r="AV247" s="13" t="s">
        <v>110</v>
      </c>
      <c r="AW247" s="13" t="s">
        <v>30</v>
      </c>
      <c r="AX247" s="13" t="s">
        <v>80</v>
      </c>
      <c r="AY247" s="236" t="s">
        <v>132</v>
      </c>
    </row>
    <row r="248" spans="1:65" s="2" customFormat="1" ht="24" customHeight="1">
      <c r="A248" s="33"/>
      <c r="B248" s="34"/>
      <c r="C248" s="248" t="s">
        <v>396</v>
      </c>
      <c r="D248" s="248" t="s">
        <v>185</v>
      </c>
      <c r="E248" s="249" t="s">
        <v>397</v>
      </c>
      <c r="F248" s="250" t="s">
        <v>398</v>
      </c>
      <c r="G248" s="251" t="s">
        <v>181</v>
      </c>
      <c r="H248" s="252">
        <v>2</v>
      </c>
      <c r="I248" s="253"/>
      <c r="J248" s="252">
        <f>ROUND(I248*H248,3)</f>
        <v>0</v>
      </c>
      <c r="K248" s="254"/>
      <c r="L248" s="255"/>
      <c r="M248" s="256" t="s">
        <v>1</v>
      </c>
      <c r="N248" s="257" t="s">
        <v>41</v>
      </c>
      <c r="O248" s="70"/>
      <c r="P248" s="220">
        <f>O248*H248</f>
        <v>0</v>
      </c>
      <c r="Q248" s="220">
        <v>1.8500000000000001E-3</v>
      </c>
      <c r="R248" s="220">
        <f>Q248*H248</f>
        <v>3.7000000000000002E-3</v>
      </c>
      <c r="S248" s="220">
        <v>0</v>
      </c>
      <c r="T248" s="221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222" t="s">
        <v>265</v>
      </c>
      <c r="AT248" s="222" t="s">
        <v>185</v>
      </c>
      <c r="AU248" s="222" t="s">
        <v>110</v>
      </c>
      <c r="AY248" s="16" t="s">
        <v>132</v>
      </c>
      <c r="BE248" s="223">
        <f>IF(N248="základná",J248,0)</f>
        <v>0</v>
      </c>
      <c r="BF248" s="223">
        <f>IF(N248="znížená",J248,0)</f>
        <v>0</v>
      </c>
      <c r="BG248" s="223">
        <f>IF(N248="zákl. prenesená",J248,0)</f>
        <v>0</v>
      </c>
      <c r="BH248" s="223">
        <f>IF(N248="zníž. prenesená",J248,0)</f>
        <v>0</v>
      </c>
      <c r="BI248" s="223">
        <f>IF(N248="nulová",J248,0)</f>
        <v>0</v>
      </c>
      <c r="BJ248" s="16" t="s">
        <v>110</v>
      </c>
      <c r="BK248" s="224">
        <f>ROUND(I248*H248,3)</f>
        <v>0</v>
      </c>
      <c r="BL248" s="16" t="s">
        <v>224</v>
      </c>
      <c r="BM248" s="222" t="s">
        <v>399</v>
      </c>
    </row>
    <row r="249" spans="1:65" s="2" customFormat="1" ht="24" customHeight="1">
      <c r="A249" s="33"/>
      <c r="B249" s="34"/>
      <c r="C249" s="211" t="s">
        <v>400</v>
      </c>
      <c r="D249" s="211" t="s">
        <v>135</v>
      </c>
      <c r="E249" s="212" t="s">
        <v>401</v>
      </c>
      <c r="F249" s="213" t="s">
        <v>402</v>
      </c>
      <c r="G249" s="214" t="s">
        <v>246</v>
      </c>
      <c r="H249" s="216"/>
      <c r="I249" s="216"/>
      <c r="J249" s="215">
        <f>ROUND(I249*H249,3)</f>
        <v>0</v>
      </c>
      <c r="K249" s="217"/>
      <c r="L249" s="38"/>
      <c r="M249" s="218" t="s">
        <v>1</v>
      </c>
      <c r="N249" s="219" t="s">
        <v>41</v>
      </c>
      <c r="O249" s="70"/>
      <c r="P249" s="220">
        <f>O249*H249</f>
        <v>0</v>
      </c>
      <c r="Q249" s="220">
        <v>0</v>
      </c>
      <c r="R249" s="220">
        <f>Q249*H249</f>
        <v>0</v>
      </c>
      <c r="S249" s="220">
        <v>0</v>
      </c>
      <c r="T249" s="221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22" t="s">
        <v>224</v>
      </c>
      <c r="AT249" s="222" t="s">
        <v>135</v>
      </c>
      <c r="AU249" s="222" t="s">
        <v>110</v>
      </c>
      <c r="AY249" s="16" t="s">
        <v>132</v>
      </c>
      <c r="BE249" s="223">
        <f>IF(N249="základná",J249,0)</f>
        <v>0</v>
      </c>
      <c r="BF249" s="223">
        <f>IF(N249="znížená",J249,0)</f>
        <v>0</v>
      </c>
      <c r="BG249" s="223">
        <f>IF(N249="zákl. prenesená",J249,0)</f>
        <v>0</v>
      </c>
      <c r="BH249" s="223">
        <f>IF(N249="zníž. prenesená",J249,0)</f>
        <v>0</v>
      </c>
      <c r="BI249" s="223">
        <f>IF(N249="nulová",J249,0)</f>
        <v>0</v>
      </c>
      <c r="BJ249" s="16" t="s">
        <v>110</v>
      </c>
      <c r="BK249" s="224">
        <f>ROUND(I249*H249,3)</f>
        <v>0</v>
      </c>
      <c r="BL249" s="16" t="s">
        <v>224</v>
      </c>
      <c r="BM249" s="222" t="s">
        <v>403</v>
      </c>
    </row>
    <row r="250" spans="1:65" s="12" customFormat="1" ht="22.9" customHeight="1">
      <c r="B250" s="195"/>
      <c r="C250" s="196"/>
      <c r="D250" s="197" t="s">
        <v>74</v>
      </c>
      <c r="E250" s="209" t="s">
        <v>404</v>
      </c>
      <c r="F250" s="209" t="s">
        <v>405</v>
      </c>
      <c r="G250" s="196"/>
      <c r="H250" s="196"/>
      <c r="I250" s="199"/>
      <c r="J250" s="210">
        <f>BK250</f>
        <v>0</v>
      </c>
      <c r="K250" s="196"/>
      <c r="L250" s="201"/>
      <c r="M250" s="202"/>
      <c r="N250" s="203"/>
      <c r="O250" s="203"/>
      <c r="P250" s="204">
        <f>SUM(P251:P258)</f>
        <v>0</v>
      </c>
      <c r="Q250" s="203"/>
      <c r="R250" s="204">
        <f>SUM(R251:R258)</f>
        <v>0</v>
      </c>
      <c r="S250" s="203"/>
      <c r="T250" s="205">
        <f>SUM(T251:T258)</f>
        <v>0</v>
      </c>
      <c r="AR250" s="206" t="s">
        <v>110</v>
      </c>
      <c r="AT250" s="207" t="s">
        <v>74</v>
      </c>
      <c r="AU250" s="207" t="s">
        <v>80</v>
      </c>
      <c r="AY250" s="206" t="s">
        <v>132</v>
      </c>
      <c r="BK250" s="208">
        <f>SUM(BK251:BK258)</f>
        <v>0</v>
      </c>
    </row>
    <row r="251" spans="1:65" s="2" customFormat="1" ht="24" customHeight="1">
      <c r="A251" s="33"/>
      <c r="B251" s="34"/>
      <c r="C251" s="211" t="s">
        <v>406</v>
      </c>
      <c r="D251" s="211" t="s">
        <v>135</v>
      </c>
      <c r="E251" s="212" t="s">
        <v>407</v>
      </c>
      <c r="F251" s="213" t="s">
        <v>408</v>
      </c>
      <c r="G251" s="214" t="s">
        <v>138</v>
      </c>
      <c r="H251" s="215">
        <v>5</v>
      </c>
      <c r="I251" s="216"/>
      <c r="J251" s="215">
        <f>ROUND(I251*H251,3)</f>
        <v>0</v>
      </c>
      <c r="K251" s="217"/>
      <c r="L251" s="38"/>
      <c r="M251" s="218" t="s">
        <v>1</v>
      </c>
      <c r="N251" s="219" t="s">
        <v>41</v>
      </c>
      <c r="O251" s="70"/>
      <c r="P251" s="220">
        <f>O251*H251</f>
        <v>0</v>
      </c>
      <c r="Q251" s="220">
        <v>0</v>
      </c>
      <c r="R251" s="220">
        <f>Q251*H251</f>
        <v>0</v>
      </c>
      <c r="S251" s="220">
        <v>0</v>
      </c>
      <c r="T251" s="221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222" t="s">
        <v>224</v>
      </c>
      <c r="AT251" s="222" t="s">
        <v>135</v>
      </c>
      <c r="AU251" s="222" t="s">
        <v>110</v>
      </c>
      <c r="AY251" s="16" t="s">
        <v>132</v>
      </c>
      <c r="BE251" s="223">
        <f>IF(N251="základná",J251,0)</f>
        <v>0</v>
      </c>
      <c r="BF251" s="223">
        <f>IF(N251="znížená",J251,0)</f>
        <v>0</v>
      </c>
      <c r="BG251" s="223">
        <f>IF(N251="zákl. prenesená",J251,0)</f>
        <v>0</v>
      </c>
      <c r="BH251" s="223">
        <f>IF(N251="zníž. prenesená",J251,0)</f>
        <v>0</v>
      </c>
      <c r="BI251" s="223">
        <f>IF(N251="nulová",J251,0)</f>
        <v>0</v>
      </c>
      <c r="BJ251" s="16" t="s">
        <v>110</v>
      </c>
      <c r="BK251" s="224">
        <f>ROUND(I251*H251,3)</f>
        <v>0</v>
      </c>
      <c r="BL251" s="16" t="s">
        <v>224</v>
      </c>
      <c r="BM251" s="222" t="s">
        <v>409</v>
      </c>
    </row>
    <row r="252" spans="1:65" s="13" customFormat="1">
      <c r="B252" s="225"/>
      <c r="C252" s="226"/>
      <c r="D252" s="227" t="s">
        <v>141</v>
      </c>
      <c r="E252" s="228" t="s">
        <v>1</v>
      </c>
      <c r="F252" s="229" t="s">
        <v>410</v>
      </c>
      <c r="G252" s="226"/>
      <c r="H252" s="230">
        <v>3.08</v>
      </c>
      <c r="I252" s="231"/>
      <c r="J252" s="226"/>
      <c r="K252" s="226"/>
      <c r="L252" s="232"/>
      <c r="M252" s="233"/>
      <c r="N252" s="234"/>
      <c r="O252" s="234"/>
      <c r="P252" s="234"/>
      <c r="Q252" s="234"/>
      <c r="R252" s="234"/>
      <c r="S252" s="234"/>
      <c r="T252" s="235"/>
      <c r="AT252" s="236" t="s">
        <v>141</v>
      </c>
      <c r="AU252" s="236" t="s">
        <v>110</v>
      </c>
      <c r="AV252" s="13" t="s">
        <v>110</v>
      </c>
      <c r="AW252" s="13" t="s">
        <v>30</v>
      </c>
      <c r="AX252" s="13" t="s">
        <v>75</v>
      </c>
      <c r="AY252" s="236" t="s">
        <v>132</v>
      </c>
    </row>
    <row r="253" spans="1:65" s="13" customFormat="1">
      <c r="B253" s="225"/>
      <c r="C253" s="226"/>
      <c r="D253" s="227" t="s">
        <v>141</v>
      </c>
      <c r="E253" s="228" t="s">
        <v>1</v>
      </c>
      <c r="F253" s="229" t="s">
        <v>411</v>
      </c>
      <c r="G253" s="226"/>
      <c r="H253" s="230">
        <v>1.92</v>
      </c>
      <c r="I253" s="231"/>
      <c r="J253" s="226"/>
      <c r="K253" s="226"/>
      <c r="L253" s="232"/>
      <c r="M253" s="233"/>
      <c r="N253" s="234"/>
      <c r="O253" s="234"/>
      <c r="P253" s="234"/>
      <c r="Q253" s="234"/>
      <c r="R253" s="234"/>
      <c r="S253" s="234"/>
      <c r="T253" s="235"/>
      <c r="AT253" s="236" t="s">
        <v>141</v>
      </c>
      <c r="AU253" s="236" t="s">
        <v>110</v>
      </c>
      <c r="AV253" s="13" t="s">
        <v>110</v>
      </c>
      <c r="AW253" s="13" t="s">
        <v>30</v>
      </c>
      <c r="AX253" s="13" t="s">
        <v>75</v>
      </c>
      <c r="AY253" s="236" t="s">
        <v>132</v>
      </c>
    </row>
    <row r="254" spans="1:65" s="14" customFormat="1">
      <c r="B254" s="237"/>
      <c r="C254" s="238"/>
      <c r="D254" s="227" t="s">
        <v>141</v>
      </c>
      <c r="E254" s="239" t="s">
        <v>1</v>
      </c>
      <c r="F254" s="240" t="s">
        <v>146</v>
      </c>
      <c r="G254" s="238"/>
      <c r="H254" s="241">
        <v>5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AT254" s="247" t="s">
        <v>141</v>
      </c>
      <c r="AU254" s="247" t="s">
        <v>110</v>
      </c>
      <c r="AV254" s="14" t="s">
        <v>139</v>
      </c>
      <c r="AW254" s="14" t="s">
        <v>30</v>
      </c>
      <c r="AX254" s="14" t="s">
        <v>80</v>
      </c>
      <c r="AY254" s="247" t="s">
        <v>132</v>
      </c>
    </row>
    <row r="255" spans="1:65" s="2" customFormat="1" ht="24" customHeight="1">
      <c r="A255" s="33"/>
      <c r="B255" s="34"/>
      <c r="C255" s="248" t="s">
        <v>412</v>
      </c>
      <c r="D255" s="248" t="s">
        <v>185</v>
      </c>
      <c r="E255" s="249" t="s">
        <v>413</v>
      </c>
      <c r="F255" s="250" t="s">
        <v>414</v>
      </c>
      <c r="G255" s="251" t="s">
        <v>163</v>
      </c>
      <c r="H255" s="252">
        <v>5.05</v>
      </c>
      <c r="I255" s="253"/>
      <c r="J255" s="252">
        <f>ROUND(I255*H255,3)</f>
        <v>0</v>
      </c>
      <c r="K255" s="254"/>
      <c r="L255" s="255"/>
      <c r="M255" s="256" t="s">
        <v>1</v>
      </c>
      <c r="N255" s="257" t="s">
        <v>41</v>
      </c>
      <c r="O255" s="70"/>
      <c r="P255" s="220">
        <f>O255*H255</f>
        <v>0</v>
      </c>
      <c r="Q255" s="220">
        <v>0</v>
      </c>
      <c r="R255" s="220">
        <f>Q255*H255</f>
        <v>0</v>
      </c>
      <c r="S255" s="220">
        <v>0</v>
      </c>
      <c r="T255" s="221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222" t="s">
        <v>265</v>
      </c>
      <c r="AT255" s="222" t="s">
        <v>185</v>
      </c>
      <c r="AU255" s="222" t="s">
        <v>110</v>
      </c>
      <c r="AY255" s="16" t="s">
        <v>132</v>
      </c>
      <c r="BE255" s="223">
        <f>IF(N255="základná",J255,0)</f>
        <v>0</v>
      </c>
      <c r="BF255" s="223">
        <f>IF(N255="znížená",J255,0)</f>
        <v>0</v>
      </c>
      <c r="BG255" s="223">
        <f>IF(N255="zákl. prenesená",J255,0)</f>
        <v>0</v>
      </c>
      <c r="BH255" s="223">
        <f>IF(N255="zníž. prenesená",J255,0)</f>
        <v>0</v>
      </c>
      <c r="BI255" s="223">
        <f>IF(N255="nulová",J255,0)</f>
        <v>0</v>
      </c>
      <c r="BJ255" s="16" t="s">
        <v>110</v>
      </c>
      <c r="BK255" s="224">
        <f>ROUND(I255*H255,3)</f>
        <v>0</v>
      </c>
      <c r="BL255" s="16" t="s">
        <v>224</v>
      </c>
      <c r="BM255" s="222" t="s">
        <v>415</v>
      </c>
    </row>
    <row r="256" spans="1:65" s="13" customFormat="1" ht="22.5">
      <c r="B256" s="225"/>
      <c r="C256" s="226"/>
      <c r="D256" s="227" t="s">
        <v>141</v>
      </c>
      <c r="E256" s="228" t="s">
        <v>1</v>
      </c>
      <c r="F256" s="229" t="s">
        <v>416</v>
      </c>
      <c r="G256" s="226"/>
      <c r="H256" s="230">
        <v>3.1110000000000002</v>
      </c>
      <c r="I256" s="231"/>
      <c r="J256" s="226"/>
      <c r="K256" s="226"/>
      <c r="L256" s="232"/>
      <c r="M256" s="233"/>
      <c r="N256" s="234"/>
      <c r="O256" s="234"/>
      <c r="P256" s="234"/>
      <c r="Q256" s="234"/>
      <c r="R256" s="234"/>
      <c r="S256" s="234"/>
      <c r="T256" s="235"/>
      <c r="AT256" s="236" t="s">
        <v>141</v>
      </c>
      <c r="AU256" s="236" t="s">
        <v>110</v>
      </c>
      <c r="AV256" s="13" t="s">
        <v>110</v>
      </c>
      <c r="AW256" s="13" t="s">
        <v>30</v>
      </c>
      <c r="AX256" s="13" t="s">
        <v>75</v>
      </c>
      <c r="AY256" s="236" t="s">
        <v>132</v>
      </c>
    </row>
    <row r="257" spans="1:65" s="13" customFormat="1">
      <c r="B257" s="225"/>
      <c r="C257" s="226"/>
      <c r="D257" s="227" t="s">
        <v>141</v>
      </c>
      <c r="E257" s="228" t="s">
        <v>1</v>
      </c>
      <c r="F257" s="229" t="s">
        <v>417</v>
      </c>
      <c r="G257" s="226"/>
      <c r="H257" s="230">
        <v>1.9390000000000001</v>
      </c>
      <c r="I257" s="231"/>
      <c r="J257" s="226"/>
      <c r="K257" s="226"/>
      <c r="L257" s="232"/>
      <c r="M257" s="233"/>
      <c r="N257" s="234"/>
      <c r="O257" s="234"/>
      <c r="P257" s="234"/>
      <c r="Q257" s="234"/>
      <c r="R257" s="234"/>
      <c r="S257" s="234"/>
      <c r="T257" s="235"/>
      <c r="AT257" s="236" t="s">
        <v>141</v>
      </c>
      <c r="AU257" s="236" t="s">
        <v>110</v>
      </c>
      <c r="AV257" s="13" t="s">
        <v>110</v>
      </c>
      <c r="AW257" s="13" t="s">
        <v>30</v>
      </c>
      <c r="AX257" s="13" t="s">
        <v>75</v>
      </c>
      <c r="AY257" s="236" t="s">
        <v>132</v>
      </c>
    </row>
    <row r="258" spans="1:65" s="14" customFormat="1">
      <c r="B258" s="237"/>
      <c r="C258" s="238"/>
      <c r="D258" s="227" t="s">
        <v>141</v>
      </c>
      <c r="E258" s="239" t="s">
        <v>1</v>
      </c>
      <c r="F258" s="240" t="s">
        <v>146</v>
      </c>
      <c r="G258" s="238"/>
      <c r="H258" s="241">
        <v>5.05</v>
      </c>
      <c r="I258" s="242"/>
      <c r="J258" s="238"/>
      <c r="K258" s="238"/>
      <c r="L258" s="243"/>
      <c r="M258" s="244"/>
      <c r="N258" s="245"/>
      <c r="O258" s="245"/>
      <c r="P258" s="245"/>
      <c r="Q258" s="245"/>
      <c r="R258" s="245"/>
      <c r="S258" s="245"/>
      <c r="T258" s="246"/>
      <c r="AT258" s="247" t="s">
        <v>141</v>
      </c>
      <c r="AU258" s="247" t="s">
        <v>110</v>
      </c>
      <c r="AV258" s="14" t="s">
        <v>139</v>
      </c>
      <c r="AW258" s="14" t="s">
        <v>30</v>
      </c>
      <c r="AX258" s="14" t="s">
        <v>80</v>
      </c>
      <c r="AY258" s="247" t="s">
        <v>132</v>
      </c>
    </row>
    <row r="259" spans="1:65" s="12" customFormat="1" ht="22.9" customHeight="1">
      <c r="B259" s="195"/>
      <c r="C259" s="196"/>
      <c r="D259" s="197" t="s">
        <v>74</v>
      </c>
      <c r="E259" s="209" t="s">
        <v>418</v>
      </c>
      <c r="F259" s="209" t="s">
        <v>419</v>
      </c>
      <c r="G259" s="196"/>
      <c r="H259" s="196"/>
      <c r="I259" s="199"/>
      <c r="J259" s="210">
        <f>BK259</f>
        <v>0</v>
      </c>
      <c r="K259" s="196"/>
      <c r="L259" s="201"/>
      <c r="M259" s="202"/>
      <c r="N259" s="203"/>
      <c r="O259" s="203"/>
      <c r="P259" s="204">
        <f>SUM(P260:P272)</f>
        <v>0</v>
      </c>
      <c r="Q259" s="203"/>
      <c r="R259" s="204">
        <f>SUM(R260:R272)</f>
        <v>0.57329600000000003</v>
      </c>
      <c r="S259" s="203"/>
      <c r="T259" s="205">
        <f>SUM(T260:T272)</f>
        <v>0</v>
      </c>
      <c r="AR259" s="206" t="s">
        <v>110</v>
      </c>
      <c r="AT259" s="207" t="s">
        <v>74</v>
      </c>
      <c r="AU259" s="207" t="s">
        <v>80</v>
      </c>
      <c r="AY259" s="206" t="s">
        <v>132</v>
      </c>
      <c r="BK259" s="208">
        <f>SUM(BK260:BK272)</f>
        <v>0</v>
      </c>
    </row>
    <row r="260" spans="1:65" s="2" customFormat="1" ht="24" customHeight="1">
      <c r="A260" s="33"/>
      <c r="B260" s="34"/>
      <c r="C260" s="211" t="s">
        <v>420</v>
      </c>
      <c r="D260" s="211" t="s">
        <v>135</v>
      </c>
      <c r="E260" s="212" t="s">
        <v>421</v>
      </c>
      <c r="F260" s="213" t="s">
        <v>422</v>
      </c>
      <c r="G260" s="214" t="s">
        <v>138</v>
      </c>
      <c r="H260" s="215">
        <v>24.552</v>
      </c>
      <c r="I260" s="216"/>
      <c r="J260" s="215">
        <f>ROUND(I260*H260,3)</f>
        <v>0</v>
      </c>
      <c r="K260" s="217"/>
      <c r="L260" s="38"/>
      <c r="M260" s="218" t="s">
        <v>1</v>
      </c>
      <c r="N260" s="219" t="s">
        <v>41</v>
      </c>
      <c r="O260" s="70"/>
      <c r="P260" s="220">
        <f>O260*H260</f>
        <v>0</v>
      </c>
      <c r="Q260" s="220">
        <v>2.0000000000000001E-4</v>
      </c>
      <c r="R260" s="220">
        <f>Q260*H260</f>
        <v>4.9104000000000005E-3</v>
      </c>
      <c r="S260" s="220">
        <v>0</v>
      </c>
      <c r="T260" s="221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222" t="s">
        <v>139</v>
      </c>
      <c r="AT260" s="222" t="s">
        <v>135</v>
      </c>
      <c r="AU260" s="222" t="s">
        <v>110</v>
      </c>
      <c r="AY260" s="16" t="s">
        <v>132</v>
      </c>
      <c r="BE260" s="223">
        <f>IF(N260="základná",J260,0)</f>
        <v>0</v>
      </c>
      <c r="BF260" s="223">
        <f>IF(N260="znížená",J260,0)</f>
        <v>0</v>
      </c>
      <c r="BG260" s="223">
        <f>IF(N260="zákl. prenesená",J260,0)</f>
        <v>0</v>
      </c>
      <c r="BH260" s="223">
        <f>IF(N260="zníž. prenesená",J260,0)</f>
        <v>0</v>
      </c>
      <c r="BI260" s="223">
        <f>IF(N260="nulová",J260,0)</f>
        <v>0</v>
      </c>
      <c r="BJ260" s="16" t="s">
        <v>110</v>
      </c>
      <c r="BK260" s="224">
        <f>ROUND(I260*H260,3)</f>
        <v>0</v>
      </c>
      <c r="BL260" s="16" t="s">
        <v>139</v>
      </c>
      <c r="BM260" s="222" t="s">
        <v>423</v>
      </c>
    </row>
    <row r="261" spans="1:65" s="13" customFormat="1">
      <c r="B261" s="225"/>
      <c r="C261" s="226"/>
      <c r="D261" s="227" t="s">
        <v>141</v>
      </c>
      <c r="E261" s="228" t="s">
        <v>1</v>
      </c>
      <c r="F261" s="229" t="s">
        <v>172</v>
      </c>
      <c r="G261" s="226"/>
      <c r="H261" s="230">
        <v>12.276</v>
      </c>
      <c r="I261" s="231"/>
      <c r="J261" s="226"/>
      <c r="K261" s="226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141</v>
      </c>
      <c r="AU261" s="236" t="s">
        <v>110</v>
      </c>
      <c r="AV261" s="13" t="s">
        <v>110</v>
      </c>
      <c r="AW261" s="13" t="s">
        <v>30</v>
      </c>
      <c r="AX261" s="13" t="s">
        <v>75</v>
      </c>
      <c r="AY261" s="236" t="s">
        <v>132</v>
      </c>
    </row>
    <row r="262" spans="1:65" s="13" customFormat="1">
      <c r="B262" s="225"/>
      <c r="C262" s="226"/>
      <c r="D262" s="227" t="s">
        <v>141</v>
      </c>
      <c r="E262" s="228" t="s">
        <v>1</v>
      </c>
      <c r="F262" s="229" t="s">
        <v>173</v>
      </c>
      <c r="G262" s="226"/>
      <c r="H262" s="230">
        <v>12.276</v>
      </c>
      <c r="I262" s="231"/>
      <c r="J262" s="226"/>
      <c r="K262" s="226"/>
      <c r="L262" s="232"/>
      <c r="M262" s="233"/>
      <c r="N262" s="234"/>
      <c r="O262" s="234"/>
      <c r="P262" s="234"/>
      <c r="Q262" s="234"/>
      <c r="R262" s="234"/>
      <c r="S262" s="234"/>
      <c r="T262" s="235"/>
      <c r="AT262" s="236" t="s">
        <v>141</v>
      </c>
      <c r="AU262" s="236" t="s">
        <v>110</v>
      </c>
      <c r="AV262" s="13" t="s">
        <v>110</v>
      </c>
      <c r="AW262" s="13" t="s">
        <v>30</v>
      </c>
      <c r="AX262" s="13" t="s">
        <v>75</v>
      </c>
      <c r="AY262" s="236" t="s">
        <v>132</v>
      </c>
    </row>
    <row r="263" spans="1:65" s="14" customFormat="1">
      <c r="B263" s="237"/>
      <c r="C263" s="238"/>
      <c r="D263" s="227" t="s">
        <v>141</v>
      </c>
      <c r="E263" s="239" t="s">
        <v>1</v>
      </c>
      <c r="F263" s="240" t="s">
        <v>146</v>
      </c>
      <c r="G263" s="238"/>
      <c r="H263" s="241">
        <v>24.552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AT263" s="247" t="s">
        <v>141</v>
      </c>
      <c r="AU263" s="247" t="s">
        <v>110</v>
      </c>
      <c r="AV263" s="14" t="s">
        <v>139</v>
      </c>
      <c r="AW263" s="14" t="s">
        <v>30</v>
      </c>
      <c r="AX263" s="14" t="s">
        <v>80</v>
      </c>
      <c r="AY263" s="247" t="s">
        <v>132</v>
      </c>
    </row>
    <row r="264" spans="1:65" s="2" customFormat="1" ht="36" customHeight="1">
      <c r="A264" s="33"/>
      <c r="B264" s="34"/>
      <c r="C264" s="211" t="s">
        <v>424</v>
      </c>
      <c r="D264" s="211" t="s">
        <v>135</v>
      </c>
      <c r="E264" s="212" t="s">
        <v>425</v>
      </c>
      <c r="F264" s="213" t="s">
        <v>426</v>
      </c>
      <c r="G264" s="214" t="s">
        <v>138</v>
      </c>
      <c r="H264" s="215">
        <v>24.552</v>
      </c>
      <c r="I264" s="216"/>
      <c r="J264" s="215">
        <f>ROUND(I264*H264,3)</f>
        <v>0</v>
      </c>
      <c r="K264" s="217"/>
      <c r="L264" s="38"/>
      <c r="M264" s="218" t="s">
        <v>1</v>
      </c>
      <c r="N264" s="219" t="s">
        <v>41</v>
      </c>
      <c r="O264" s="70"/>
      <c r="P264" s="220">
        <f>O264*H264</f>
        <v>0</v>
      </c>
      <c r="Q264" s="220">
        <v>5.3E-3</v>
      </c>
      <c r="R264" s="220">
        <f>Q264*H264</f>
        <v>0.13012560000000001</v>
      </c>
      <c r="S264" s="220">
        <v>0</v>
      </c>
      <c r="T264" s="221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222" t="s">
        <v>224</v>
      </c>
      <c r="AT264" s="222" t="s">
        <v>135</v>
      </c>
      <c r="AU264" s="222" t="s">
        <v>110</v>
      </c>
      <c r="AY264" s="16" t="s">
        <v>132</v>
      </c>
      <c r="BE264" s="223">
        <f>IF(N264="základná",J264,0)</f>
        <v>0</v>
      </c>
      <c r="BF264" s="223">
        <f>IF(N264="znížená",J264,0)</f>
        <v>0</v>
      </c>
      <c r="BG264" s="223">
        <f>IF(N264="zákl. prenesená",J264,0)</f>
        <v>0</v>
      </c>
      <c r="BH264" s="223">
        <f>IF(N264="zníž. prenesená",J264,0)</f>
        <v>0</v>
      </c>
      <c r="BI264" s="223">
        <f>IF(N264="nulová",J264,0)</f>
        <v>0</v>
      </c>
      <c r="BJ264" s="16" t="s">
        <v>110</v>
      </c>
      <c r="BK264" s="224">
        <f>ROUND(I264*H264,3)</f>
        <v>0</v>
      </c>
      <c r="BL264" s="16" t="s">
        <v>224</v>
      </c>
      <c r="BM264" s="222" t="s">
        <v>427</v>
      </c>
    </row>
    <row r="265" spans="1:65" s="13" customFormat="1">
      <c r="B265" s="225"/>
      <c r="C265" s="226"/>
      <c r="D265" s="227" t="s">
        <v>141</v>
      </c>
      <c r="E265" s="228" t="s">
        <v>1</v>
      </c>
      <c r="F265" s="229" t="s">
        <v>172</v>
      </c>
      <c r="G265" s="226"/>
      <c r="H265" s="230">
        <v>12.276</v>
      </c>
      <c r="I265" s="231"/>
      <c r="J265" s="226"/>
      <c r="K265" s="226"/>
      <c r="L265" s="232"/>
      <c r="M265" s="233"/>
      <c r="N265" s="234"/>
      <c r="O265" s="234"/>
      <c r="P265" s="234"/>
      <c r="Q265" s="234"/>
      <c r="R265" s="234"/>
      <c r="S265" s="234"/>
      <c r="T265" s="235"/>
      <c r="AT265" s="236" t="s">
        <v>141</v>
      </c>
      <c r="AU265" s="236" t="s">
        <v>110</v>
      </c>
      <c r="AV265" s="13" t="s">
        <v>110</v>
      </c>
      <c r="AW265" s="13" t="s">
        <v>30</v>
      </c>
      <c r="AX265" s="13" t="s">
        <v>75</v>
      </c>
      <c r="AY265" s="236" t="s">
        <v>132</v>
      </c>
    </row>
    <row r="266" spans="1:65" s="13" customFormat="1">
      <c r="B266" s="225"/>
      <c r="C266" s="226"/>
      <c r="D266" s="227" t="s">
        <v>141</v>
      </c>
      <c r="E266" s="228" t="s">
        <v>1</v>
      </c>
      <c r="F266" s="229" t="s">
        <v>173</v>
      </c>
      <c r="G266" s="226"/>
      <c r="H266" s="230">
        <v>12.276</v>
      </c>
      <c r="I266" s="231"/>
      <c r="J266" s="226"/>
      <c r="K266" s="226"/>
      <c r="L266" s="232"/>
      <c r="M266" s="233"/>
      <c r="N266" s="234"/>
      <c r="O266" s="234"/>
      <c r="P266" s="234"/>
      <c r="Q266" s="234"/>
      <c r="R266" s="234"/>
      <c r="S266" s="234"/>
      <c r="T266" s="235"/>
      <c r="AT266" s="236" t="s">
        <v>141</v>
      </c>
      <c r="AU266" s="236" t="s">
        <v>110</v>
      </c>
      <c r="AV266" s="13" t="s">
        <v>110</v>
      </c>
      <c r="AW266" s="13" t="s">
        <v>30</v>
      </c>
      <c r="AX266" s="13" t="s">
        <v>75</v>
      </c>
      <c r="AY266" s="236" t="s">
        <v>132</v>
      </c>
    </row>
    <row r="267" spans="1:65" s="14" customFormat="1">
      <c r="B267" s="237"/>
      <c r="C267" s="238"/>
      <c r="D267" s="227" t="s">
        <v>141</v>
      </c>
      <c r="E267" s="239" t="s">
        <v>1</v>
      </c>
      <c r="F267" s="240" t="s">
        <v>146</v>
      </c>
      <c r="G267" s="238"/>
      <c r="H267" s="241">
        <v>24.552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AT267" s="247" t="s">
        <v>141</v>
      </c>
      <c r="AU267" s="247" t="s">
        <v>110</v>
      </c>
      <c r="AV267" s="14" t="s">
        <v>139</v>
      </c>
      <c r="AW267" s="14" t="s">
        <v>30</v>
      </c>
      <c r="AX267" s="14" t="s">
        <v>80</v>
      </c>
      <c r="AY267" s="247" t="s">
        <v>132</v>
      </c>
    </row>
    <row r="268" spans="1:65" s="2" customFormat="1" ht="36" customHeight="1">
      <c r="A268" s="33"/>
      <c r="B268" s="34"/>
      <c r="C268" s="248" t="s">
        <v>428</v>
      </c>
      <c r="D268" s="248" t="s">
        <v>185</v>
      </c>
      <c r="E268" s="249" t="s">
        <v>429</v>
      </c>
      <c r="F268" s="250" t="s">
        <v>430</v>
      </c>
      <c r="G268" s="251" t="s">
        <v>138</v>
      </c>
      <c r="H268" s="252">
        <v>25.78</v>
      </c>
      <c r="I268" s="253"/>
      <c r="J268" s="252">
        <f>ROUND(I268*H268,3)</f>
        <v>0</v>
      </c>
      <c r="K268" s="254"/>
      <c r="L268" s="255"/>
      <c r="M268" s="256" t="s">
        <v>1</v>
      </c>
      <c r="N268" s="257" t="s">
        <v>41</v>
      </c>
      <c r="O268" s="70"/>
      <c r="P268" s="220">
        <f>O268*H268</f>
        <v>0</v>
      </c>
      <c r="Q268" s="220">
        <v>1.7000000000000001E-2</v>
      </c>
      <c r="R268" s="220">
        <f>Q268*H268</f>
        <v>0.43826000000000004</v>
      </c>
      <c r="S268" s="220">
        <v>0</v>
      </c>
      <c r="T268" s="221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222" t="s">
        <v>265</v>
      </c>
      <c r="AT268" s="222" t="s">
        <v>185</v>
      </c>
      <c r="AU268" s="222" t="s">
        <v>110</v>
      </c>
      <c r="AY268" s="16" t="s">
        <v>132</v>
      </c>
      <c r="BE268" s="223">
        <f>IF(N268="základná",J268,0)</f>
        <v>0</v>
      </c>
      <c r="BF268" s="223">
        <f>IF(N268="znížená",J268,0)</f>
        <v>0</v>
      </c>
      <c r="BG268" s="223">
        <f>IF(N268="zákl. prenesená",J268,0)</f>
        <v>0</v>
      </c>
      <c r="BH268" s="223">
        <f>IF(N268="zníž. prenesená",J268,0)</f>
        <v>0</v>
      </c>
      <c r="BI268" s="223">
        <f>IF(N268="nulová",J268,0)</f>
        <v>0</v>
      </c>
      <c r="BJ268" s="16" t="s">
        <v>110</v>
      </c>
      <c r="BK268" s="224">
        <f>ROUND(I268*H268,3)</f>
        <v>0</v>
      </c>
      <c r="BL268" s="16" t="s">
        <v>224</v>
      </c>
      <c r="BM268" s="222" t="s">
        <v>431</v>
      </c>
    </row>
    <row r="269" spans="1:65" s="13" customFormat="1">
      <c r="B269" s="225"/>
      <c r="C269" s="226"/>
      <c r="D269" s="227" t="s">
        <v>141</v>
      </c>
      <c r="E269" s="228" t="s">
        <v>1</v>
      </c>
      <c r="F269" s="229" t="s">
        <v>432</v>
      </c>
      <c r="G269" s="226"/>
      <c r="H269" s="230">
        <v>12.89</v>
      </c>
      <c r="I269" s="231"/>
      <c r="J269" s="226"/>
      <c r="K269" s="226"/>
      <c r="L269" s="232"/>
      <c r="M269" s="233"/>
      <c r="N269" s="234"/>
      <c r="O269" s="234"/>
      <c r="P269" s="234"/>
      <c r="Q269" s="234"/>
      <c r="R269" s="234"/>
      <c r="S269" s="234"/>
      <c r="T269" s="235"/>
      <c r="AT269" s="236" t="s">
        <v>141</v>
      </c>
      <c r="AU269" s="236" t="s">
        <v>110</v>
      </c>
      <c r="AV269" s="13" t="s">
        <v>110</v>
      </c>
      <c r="AW269" s="13" t="s">
        <v>30</v>
      </c>
      <c r="AX269" s="13" t="s">
        <v>75</v>
      </c>
      <c r="AY269" s="236" t="s">
        <v>132</v>
      </c>
    </row>
    <row r="270" spans="1:65" s="13" customFormat="1">
      <c r="B270" s="225"/>
      <c r="C270" s="226"/>
      <c r="D270" s="227" t="s">
        <v>141</v>
      </c>
      <c r="E270" s="228" t="s">
        <v>1</v>
      </c>
      <c r="F270" s="229" t="s">
        <v>433</v>
      </c>
      <c r="G270" s="226"/>
      <c r="H270" s="230">
        <v>12.89</v>
      </c>
      <c r="I270" s="231"/>
      <c r="J270" s="226"/>
      <c r="K270" s="226"/>
      <c r="L270" s="232"/>
      <c r="M270" s="233"/>
      <c r="N270" s="234"/>
      <c r="O270" s="234"/>
      <c r="P270" s="234"/>
      <c r="Q270" s="234"/>
      <c r="R270" s="234"/>
      <c r="S270" s="234"/>
      <c r="T270" s="235"/>
      <c r="AT270" s="236" t="s">
        <v>141</v>
      </c>
      <c r="AU270" s="236" t="s">
        <v>110</v>
      </c>
      <c r="AV270" s="13" t="s">
        <v>110</v>
      </c>
      <c r="AW270" s="13" t="s">
        <v>30</v>
      </c>
      <c r="AX270" s="13" t="s">
        <v>75</v>
      </c>
      <c r="AY270" s="236" t="s">
        <v>132</v>
      </c>
    </row>
    <row r="271" spans="1:65" s="14" customFormat="1">
      <c r="B271" s="237"/>
      <c r="C271" s="238"/>
      <c r="D271" s="227" t="s">
        <v>141</v>
      </c>
      <c r="E271" s="239" t="s">
        <v>1</v>
      </c>
      <c r="F271" s="240" t="s">
        <v>146</v>
      </c>
      <c r="G271" s="238"/>
      <c r="H271" s="241">
        <v>25.78</v>
      </c>
      <c r="I271" s="242"/>
      <c r="J271" s="238"/>
      <c r="K271" s="238"/>
      <c r="L271" s="243"/>
      <c r="M271" s="244"/>
      <c r="N271" s="245"/>
      <c r="O271" s="245"/>
      <c r="P271" s="245"/>
      <c r="Q271" s="245"/>
      <c r="R271" s="245"/>
      <c r="S271" s="245"/>
      <c r="T271" s="246"/>
      <c r="AT271" s="247" t="s">
        <v>141</v>
      </c>
      <c r="AU271" s="247" t="s">
        <v>110</v>
      </c>
      <c r="AV271" s="14" t="s">
        <v>139</v>
      </c>
      <c r="AW271" s="14" t="s">
        <v>30</v>
      </c>
      <c r="AX271" s="14" t="s">
        <v>80</v>
      </c>
      <c r="AY271" s="247" t="s">
        <v>132</v>
      </c>
    </row>
    <row r="272" spans="1:65" s="2" customFormat="1" ht="24" customHeight="1">
      <c r="A272" s="33"/>
      <c r="B272" s="34"/>
      <c r="C272" s="211" t="s">
        <v>434</v>
      </c>
      <c r="D272" s="211" t="s">
        <v>135</v>
      </c>
      <c r="E272" s="212" t="s">
        <v>435</v>
      </c>
      <c r="F272" s="213" t="s">
        <v>436</v>
      </c>
      <c r="G272" s="214" t="s">
        <v>246</v>
      </c>
      <c r="H272" s="216"/>
      <c r="I272" s="216"/>
      <c r="J272" s="215">
        <f>ROUND(I272*H272,3)</f>
        <v>0</v>
      </c>
      <c r="K272" s="217"/>
      <c r="L272" s="38"/>
      <c r="M272" s="218" t="s">
        <v>1</v>
      </c>
      <c r="N272" s="219" t="s">
        <v>41</v>
      </c>
      <c r="O272" s="70"/>
      <c r="P272" s="220">
        <f>O272*H272</f>
        <v>0</v>
      </c>
      <c r="Q272" s="220">
        <v>0</v>
      </c>
      <c r="R272" s="220">
        <f>Q272*H272</f>
        <v>0</v>
      </c>
      <c r="S272" s="220">
        <v>0</v>
      </c>
      <c r="T272" s="221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222" t="s">
        <v>224</v>
      </c>
      <c r="AT272" s="222" t="s">
        <v>135</v>
      </c>
      <c r="AU272" s="222" t="s">
        <v>110</v>
      </c>
      <c r="AY272" s="16" t="s">
        <v>132</v>
      </c>
      <c r="BE272" s="223">
        <f>IF(N272="základná",J272,0)</f>
        <v>0</v>
      </c>
      <c r="BF272" s="223">
        <f>IF(N272="znížená",J272,0)</f>
        <v>0</v>
      </c>
      <c r="BG272" s="223">
        <f>IF(N272="zákl. prenesená",J272,0)</f>
        <v>0</v>
      </c>
      <c r="BH272" s="223">
        <f>IF(N272="zníž. prenesená",J272,0)</f>
        <v>0</v>
      </c>
      <c r="BI272" s="223">
        <f>IF(N272="nulová",J272,0)</f>
        <v>0</v>
      </c>
      <c r="BJ272" s="16" t="s">
        <v>110</v>
      </c>
      <c r="BK272" s="224">
        <f>ROUND(I272*H272,3)</f>
        <v>0</v>
      </c>
      <c r="BL272" s="16" t="s">
        <v>224</v>
      </c>
      <c r="BM272" s="222" t="s">
        <v>437</v>
      </c>
    </row>
    <row r="273" spans="1:65" s="12" customFormat="1" ht="22.9" customHeight="1">
      <c r="B273" s="195"/>
      <c r="C273" s="196"/>
      <c r="D273" s="197" t="s">
        <v>74</v>
      </c>
      <c r="E273" s="209" t="s">
        <v>438</v>
      </c>
      <c r="F273" s="209" t="s">
        <v>439</v>
      </c>
      <c r="G273" s="196"/>
      <c r="H273" s="196"/>
      <c r="I273" s="199"/>
      <c r="J273" s="210">
        <f>BK273</f>
        <v>0</v>
      </c>
      <c r="K273" s="196"/>
      <c r="L273" s="201"/>
      <c r="M273" s="202"/>
      <c r="N273" s="203"/>
      <c r="O273" s="203"/>
      <c r="P273" s="204">
        <f>SUM(P274:P296)</f>
        <v>0</v>
      </c>
      <c r="Q273" s="203"/>
      <c r="R273" s="204">
        <f>SUM(R274:R296)</f>
        <v>1.0966064400000002</v>
      </c>
      <c r="S273" s="203"/>
      <c r="T273" s="205">
        <f>SUM(T274:T296)</f>
        <v>0</v>
      </c>
      <c r="AR273" s="206" t="s">
        <v>110</v>
      </c>
      <c r="AT273" s="207" t="s">
        <v>74</v>
      </c>
      <c r="AU273" s="207" t="s">
        <v>80</v>
      </c>
      <c r="AY273" s="206" t="s">
        <v>132</v>
      </c>
      <c r="BK273" s="208">
        <f>SUM(BK274:BK296)</f>
        <v>0</v>
      </c>
    </row>
    <row r="274" spans="1:65" s="2" customFormat="1" ht="24" customHeight="1">
      <c r="A274" s="33"/>
      <c r="B274" s="34"/>
      <c r="C274" s="211" t="s">
        <v>440</v>
      </c>
      <c r="D274" s="211" t="s">
        <v>135</v>
      </c>
      <c r="E274" s="212" t="s">
        <v>441</v>
      </c>
      <c r="F274" s="213" t="s">
        <v>442</v>
      </c>
      <c r="G274" s="214" t="s">
        <v>138</v>
      </c>
      <c r="H274" s="215">
        <v>92.364999999999995</v>
      </c>
      <c r="I274" s="216"/>
      <c r="J274" s="215">
        <f>ROUND(I274*H274,3)</f>
        <v>0</v>
      </c>
      <c r="K274" s="217"/>
      <c r="L274" s="38"/>
      <c r="M274" s="218" t="s">
        <v>1</v>
      </c>
      <c r="N274" s="219" t="s">
        <v>41</v>
      </c>
      <c r="O274" s="70"/>
      <c r="P274" s="220">
        <f>O274*H274</f>
        <v>0</v>
      </c>
      <c r="Q274" s="220">
        <v>2.0000000000000001E-4</v>
      </c>
      <c r="R274" s="220">
        <f>Q274*H274</f>
        <v>1.8473E-2</v>
      </c>
      <c r="S274" s="220">
        <v>0</v>
      </c>
      <c r="T274" s="221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222" t="s">
        <v>139</v>
      </c>
      <c r="AT274" s="222" t="s">
        <v>135</v>
      </c>
      <c r="AU274" s="222" t="s">
        <v>110</v>
      </c>
      <c r="AY274" s="16" t="s">
        <v>132</v>
      </c>
      <c r="BE274" s="223">
        <f>IF(N274="základná",J274,0)</f>
        <v>0</v>
      </c>
      <c r="BF274" s="223">
        <f>IF(N274="znížená",J274,0)</f>
        <v>0</v>
      </c>
      <c r="BG274" s="223">
        <f>IF(N274="zákl. prenesená",J274,0)</f>
        <v>0</v>
      </c>
      <c r="BH274" s="223">
        <f>IF(N274="zníž. prenesená",J274,0)</f>
        <v>0</v>
      </c>
      <c r="BI274" s="223">
        <f>IF(N274="nulová",J274,0)</f>
        <v>0</v>
      </c>
      <c r="BJ274" s="16" t="s">
        <v>110</v>
      </c>
      <c r="BK274" s="224">
        <f>ROUND(I274*H274,3)</f>
        <v>0</v>
      </c>
      <c r="BL274" s="16" t="s">
        <v>139</v>
      </c>
      <c r="BM274" s="222" t="s">
        <v>443</v>
      </c>
    </row>
    <row r="275" spans="1:65" s="13" customFormat="1">
      <c r="B275" s="225"/>
      <c r="C275" s="226"/>
      <c r="D275" s="227" t="s">
        <v>141</v>
      </c>
      <c r="E275" s="228" t="s">
        <v>1</v>
      </c>
      <c r="F275" s="229" t="s">
        <v>444</v>
      </c>
      <c r="G275" s="226"/>
      <c r="H275" s="230">
        <v>26.67</v>
      </c>
      <c r="I275" s="231"/>
      <c r="J275" s="226"/>
      <c r="K275" s="226"/>
      <c r="L275" s="232"/>
      <c r="M275" s="233"/>
      <c r="N275" s="234"/>
      <c r="O275" s="234"/>
      <c r="P275" s="234"/>
      <c r="Q275" s="234"/>
      <c r="R275" s="234"/>
      <c r="S275" s="234"/>
      <c r="T275" s="235"/>
      <c r="AT275" s="236" t="s">
        <v>141</v>
      </c>
      <c r="AU275" s="236" t="s">
        <v>110</v>
      </c>
      <c r="AV275" s="13" t="s">
        <v>110</v>
      </c>
      <c r="AW275" s="13" t="s">
        <v>30</v>
      </c>
      <c r="AX275" s="13" t="s">
        <v>75</v>
      </c>
      <c r="AY275" s="236" t="s">
        <v>132</v>
      </c>
    </row>
    <row r="276" spans="1:65" s="13" customFormat="1">
      <c r="B276" s="225"/>
      <c r="C276" s="226"/>
      <c r="D276" s="227" t="s">
        <v>141</v>
      </c>
      <c r="E276" s="228" t="s">
        <v>1</v>
      </c>
      <c r="F276" s="229" t="s">
        <v>445</v>
      </c>
      <c r="G276" s="226"/>
      <c r="H276" s="230">
        <v>4.3330000000000002</v>
      </c>
      <c r="I276" s="231"/>
      <c r="J276" s="226"/>
      <c r="K276" s="226"/>
      <c r="L276" s="232"/>
      <c r="M276" s="233"/>
      <c r="N276" s="234"/>
      <c r="O276" s="234"/>
      <c r="P276" s="234"/>
      <c r="Q276" s="234"/>
      <c r="R276" s="234"/>
      <c r="S276" s="234"/>
      <c r="T276" s="235"/>
      <c r="AT276" s="236" t="s">
        <v>141</v>
      </c>
      <c r="AU276" s="236" t="s">
        <v>110</v>
      </c>
      <c r="AV276" s="13" t="s">
        <v>110</v>
      </c>
      <c r="AW276" s="13" t="s">
        <v>30</v>
      </c>
      <c r="AX276" s="13" t="s">
        <v>75</v>
      </c>
      <c r="AY276" s="236" t="s">
        <v>132</v>
      </c>
    </row>
    <row r="277" spans="1:65" s="13" customFormat="1">
      <c r="B277" s="225"/>
      <c r="C277" s="226"/>
      <c r="D277" s="227" t="s">
        <v>141</v>
      </c>
      <c r="E277" s="228" t="s">
        <v>1</v>
      </c>
      <c r="F277" s="229" t="s">
        <v>446</v>
      </c>
      <c r="G277" s="226"/>
      <c r="H277" s="230">
        <v>10.752000000000001</v>
      </c>
      <c r="I277" s="231"/>
      <c r="J277" s="226"/>
      <c r="K277" s="226"/>
      <c r="L277" s="232"/>
      <c r="M277" s="233"/>
      <c r="N277" s="234"/>
      <c r="O277" s="234"/>
      <c r="P277" s="234"/>
      <c r="Q277" s="234"/>
      <c r="R277" s="234"/>
      <c r="S277" s="234"/>
      <c r="T277" s="235"/>
      <c r="AT277" s="236" t="s">
        <v>141</v>
      </c>
      <c r="AU277" s="236" t="s">
        <v>110</v>
      </c>
      <c r="AV277" s="13" t="s">
        <v>110</v>
      </c>
      <c r="AW277" s="13" t="s">
        <v>30</v>
      </c>
      <c r="AX277" s="13" t="s">
        <v>75</v>
      </c>
      <c r="AY277" s="236" t="s">
        <v>132</v>
      </c>
    </row>
    <row r="278" spans="1:65" s="13" customFormat="1">
      <c r="B278" s="225"/>
      <c r="C278" s="226"/>
      <c r="D278" s="227" t="s">
        <v>141</v>
      </c>
      <c r="E278" s="228" t="s">
        <v>1</v>
      </c>
      <c r="F278" s="229" t="s">
        <v>447</v>
      </c>
      <c r="G278" s="226"/>
      <c r="H278" s="230">
        <v>26.67</v>
      </c>
      <c r="I278" s="231"/>
      <c r="J278" s="226"/>
      <c r="K278" s="226"/>
      <c r="L278" s="232"/>
      <c r="M278" s="233"/>
      <c r="N278" s="234"/>
      <c r="O278" s="234"/>
      <c r="P278" s="234"/>
      <c r="Q278" s="234"/>
      <c r="R278" s="234"/>
      <c r="S278" s="234"/>
      <c r="T278" s="235"/>
      <c r="AT278" s="236" t="s">
        <v>141</v>
      </c>
      <c r="AU278" s="236" t="s">
        <v>110</v>
      </c>
      <c r="AV278" s="13" t="s">
        <v>110</v>
      </c>
      <c r="AW278" s="13" t="s">
        <v>30</v>
      </c>
      <c r="AX278" s="13" t="s">
        <v>75</v>
      </c>
      <c r="AY278" s="236" t="s">
        <v>132</v>
      </c>
    </row>
    <row r="279" spans="1:65" s="13" customFormat="1">
      <c r="B279" s="225"/>
      <c r="C279" s="226"/>
      <c r="D279" s="227" t="s">
        <v>141</v>
      </c>
      <c r="E279" s="228" t="s">
        <v>1</v>
      </c>
      <c r="F279" s="229" t="s">
        <v>448</v>
      </c>
      <c r="G279" s="226"/>
      <c r="H279" s="230">
        <v>13.593999999999999</v>
      </c>
      <c r="I279" s="231"/>
      <c r="J279" s="226"/>
      <c r="K279" s="226"/>
      <c r="L279" s="232"/>
      <c r="M279" s="233"/>
      <c r="N279" s="234"/>
      <c r="O279" s="234"/>
      <c r="P279" s="234"/>
      <c r="Q279" s="234"/>
      <c r="R279" s="234"/>
      <c r="S279" s="234"/>
      <c r="T279" s="235"/>
      <c r="AT279" s="236" t="s">
        <v>141</v>
      </c>
      <c r="AU279" s="236" t="s">
        <v>110</v>
      </c>
      <c r="AV279" s="13" t="s">
        <v>110</v>
      </c>
      <c r="AW279" s="13" t="s">
        <v>30</v>
      </c>
      <c r="AX279" s="13" t="s">
        <v>75</v>
      </c>
      <c r="AY279" s="236" t="s">
        <v>132</v>
      </c>
    </row>
    <row r="280" spans="1:65" s="13" customFormat="1">
      <c r="B280" s="225"/>
      <c r="C280" s="226"/>
      <c r="D280" s="227" t="s">
        <v>141</v>
      </c>
      <c r="E280" s="228" t="s">
        <v>1</v>
      </c>
      <c r="F280" s="229" t="s">
        <v>449</v>
      </c>
      <c r="G280" s="226"/>
      <c r="H280" s="230">
        <v>10.346</v>
      </c>
      <c r="I280" s="231"/>
      <c r="J280" s="226"/>
      <c r="K280" s="226"/>
      <c r="L280" s="232"/>
      <c r="M280" s="233"/>
      <c r="N280" s="234"/>
      <c r="O280" s="234"/>
      <c r="P280" s="234"/>
      <c r="Q280" s="234"/>
      <c r="R280" s="234"/>
      <c r="S280" s="234"/>
      <c r="T280" s="235"/>
      <c r="AT280" s="236" t="s">
        <v>141</v>
      </c>
      <c r="AU280" s="236" t="s">
        <v>110</v>
      </c>
      <c r="AV280" s="13" t="s">
        <v>110</v>
      </c>
      <c r="AW280" s="13" t="s">
        <v>30</v>
      </c>
      <c r="AX280" s="13" t="s">
        <v>75</v>
      </c>
      <c r="AY280" s="236" t="s">
        <v>132</v>
      </c>
    </row>
    <row r="281" spans="1:65" s="14" customFormat="1">
      <c r="B281" s="237"/>
      <c r="C281" s="238"/>
      <c r="D281" s="227" t="s">
        <v>141</v>
      </c>
      <c r="E281" s="239" t="s">
        <v>1</v>
      </c>
      <c r="F281" s="240" t="s">
        <v>146</v>
      </c>
      <c r="G281" s="238"/>
      <c r="H281" s="241">
        <v>92.364999999999995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AT281" s="247" t="s">
        <v>141</v>
      </c>
      <c r="AU281" s="247" t="s">
        <v>110</v>
      </c>
      <c r="AV281" s="14" t="s">
        <v>139</v>
      </c>
      <c r="AW281" s="14" t="s">
        <v>30</v>
      </c>
      <c r="AX281" s="14" t="s">
        <v>80</v>
      </c>
      <c r="AY281" s="247" t="s">
        <v>132</v>
      </c>
    </row>
    <row r="282" spans="1:65" s="2" customFormat="1" ht="36" customHeight="1">
      <c r="A282" s="33"/>
      <c r="B282" s="34"/>
      <c r="C282" s="211" t="s">
        <v>450</v>
      </c>
      <c r="D282" s="211" t="s">
        <v>135</v>
      </c>
      <c r="E282" s="212" t="s">
        <v>451</v>
      </c>
      <c r="F282" s="213" t="s">
        <v>452</v>
      </c>
      <c r="G282" s="214" t="s">
        <v>138</v>
      </c>
      <c r="H282" s="215">
        <v>92.364999999999995</v>
      </c>
      <c r="I282" s="216"/>
      <c r="J282" s="215">
        <f>ROUND(I282*H282,3)</f>
        <v>0</v>
      </c>
      <c r="K282" s="217"/>
      <c r="L282" s="38"/>
      <c r="M282" s="218" t="s">
        <v>1</v>
      </c>
      <c r="N282" s="219" t="s">
        <v>41</v>
      </c>
      <c r="O282" s="70"/>
      <c r="P282" s="220">
        <f>O282*H282</f>
        <v>0</v>
      </c>
      <c r="Q282" s="220">
        <v>3.15E-3</v>
      </c>
      <c r="R282" s="220">
        <f>Q282*H282</f>
        <v>0.29094975000000001</v>
      </c>
      <c r="S282" s="220">
        <v>0</v>
      </c>
      <c r="T282" s="221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222" t="s">
        <v>224</v>
      </c>
      <c r="AT282" s="222" t="s">
        <v>135</v>
      </c>
      <c r="AU282" s="222" t="s">
        <v>110</v>
      </c>
      <c r="AY282" s="16" t="s">
        <v>132</v>
      </c>
      <c r="BE282" s="223">
        <f>IF(N282="základná",J282,0)</f>
        <v>0</v>
      </c>
      <c r="BF282" s="223">
        <f>IF(N282="znížená",J282,0)</f>
        <v>0</v>
      </c>
      <c r="BG282" s="223">
        <f>IF(N282="zákl. prenesená",J282,0)</f>
        <v>0</v>
      </c>
      <c r="BH282" s="223">
        <f>IF(N282="zníž. prenesená",J282,0)</f>
        <v>0</v>
      </c>
      <c r="BI282" s="223">
        <f>IF(N282="nulová",J282,0)</f>
        <v>0</v>
      </c>
      <c r="BJ282" s="16" t="s">
        <v>110</v>
      </c>
      <c r="BK282" s="224">
        <f>ROUND(I282*H282,3)</f>
        <v>0</v>
      </c>
      <c r="BL282" s="16" t="s">
        <v>224</v>
      </c>
      <c r="BM282" s="222" t="s">
        <v>453</v>
      </c>
    </row>
    <row r="283" spans="1:65" s="13" customFormat="1">
      <c r="B283" s="225"/>
      <c r="C283" s="226"/>
      <c r="D283" s="227" t="s">
        <v>141</v>
      </c>
      <c r="E283" s="228" t="s">
        <v>1</v>
      </c>
      <c r="F283" s="229" t="s">
        <v>444</v>
      </c>
      <c r="G283" s="226"/>
      <c r="H283" s="230">
        <v>26.67</v>
      </c>
      <c r="I283" s="231"/>
      <c r="J283" s="226"/>
      <c r="K283" s="226"/>
      <c r="L283" s="232"/>
      <c r="M283" s="233"/>
      <c r="N283" s="234"/>
      <c r="O283" s="234"/>
      <c r="P283" s="234"/>
      <c r="Q283" s="234"/>
      <c r="R283" s="234"/>
      <c r="S283" s="234"/>
      <c r="T283" s="235"/>
      <c r="AT283" s="236" t="s">
        <v>141</v>
      </c>
      <c r="AU283" s="236" t="s">
        <v>110</v>
      </c>
      <c r="AV283" s="13" t="s">
        <v>110</v>
      </c>
      <c r="AW283" s="13" t="s">
        <v>30</v>
      </c>
      <c r="AX283" s="13" t="s">
        <v>75</v>
      </c>
      <c r="AY283" s="236" t="s">
        <v>132</v>
      </c>
    </row>
    <row r="284" spans="1:65" s="13" customFormat="1">
      <c r="B284" s="225"/>
      <c r="C284" s="226"/>
      <c r="D284" s="227" t="s">
        <v>141</v>
      </c>
      <c r="E284" s="228" t="s">
        <v>1</v>
      </c>
      <c r="F284" s="229" t="s">
        <v>445</v>
      </c>
      <c r="G284" s="226"/>
      <c r="H284" s="230">
        <v>4.3330000000000002</v>
      </c>
      <c r="I284" s="231"/>
      <c r="J284" s="226"/>
      <c r="K284" s="226"/>
      <c r="L284" s="232"/>
      <c r="M284" s="233"/>
      <c r="N284" s="234"/>
      <c r="O284" s="234"/>
      <c r="P284" s="234"/>
      <c r="Q284" s="234"/>
      <c r="R284" s="234"/>
      <c r="S284" s="234"/>
      <c r="T284" s="235"/>
      <c r="AT284" s="236" t="s">
        <v>141</v>
      </c>
      <c r="AU284" s="236" t="s">
        <v>110</v>
      </c>
      <c r="AV284" s="13" t="s">
        <v>110</v>
      </c>
      <c r="AW284" s="13" t="s">
        <v>30</v>
      </c>
      <c r="AX284" s="13" t="s">
        <v>75</v>
      </c>
      <c r="AY284" s="236" t="s">
        <v>132</v>
      </c>
    </row>
    <row r="285" spans="1:65" s="13" customFormat="1">
      <c r="B285" s="225"/>
      <c r="C285" s="226"/>
      <c r="D285" s="227" t="s">
        <v>141</v>
      </c>
      <c r="E285" s="228" t="s">
        <v>1</v>
      </c>
      <c r="F285" s="229" t="s">
        <v>446</v>
      </c>
      <c r="G285" s="226"/>
      <c r="H285" s="230">
        <v>10.752000000000001</v>
      </c>
      <c r="I285" s="231"/>
      <c r="J285" s="226"/>
      <c r="K285" s="226"/>
      <c r="L285" s="232"/>
      <c r="M285" s="233"/>
      <c r="N285" s="234"/>
      <c r="O285" s="234"/>
      <c r="P285" s="234"/>
      <c r="Q285" s="234"/>
      <c r="R285" s="234"/>
      <c r="S285" s="234"/>
      <c r="T285" s="235"/>
      <c r="AT285" s="236" t="s">
        <v>141</v>
      </c>
      <c r="AU285" s="236" t="s">
        <v>110</v>
      </c>
      <c r="AV285" s="13" t="s">
        <v>110</v>
      </c>
      <c r="AW285" s="13" t="s">
        <v>30</v>
      </c>
      <c r="AX285" s="13" t="s">
        <v>75</v>
      </c>
      <c r="AY285" s="236" t="s">
        <v>132</v>
      </c>
    </row>
    <row r="286" spans="1:65" s="13" customFormat="1">
      <c r="B286" s="225"/>
      <c r="C286" s="226"/>
      <c r="D286" s="227" t="s">
        <v>141</v>
      </c>
      <c r="E286" s="228" t="s">
        <v>1</v>
      </c>
      <c r="F286" s="229" t="s">
        <v>447</v>
      </c>
      <c r="G286" s="226"/>
      <c r="H286" s="230">
        <v>26.67</v>
      </c>
      <c r="I286" s="231"/>
      <c r="J286" s="226"/>
      <c r="K286" s="226"/>
      <c r="L286" s="232"/>
      <c r="M286" s="233"/>
      <c r="N286" s="234"/>
      <c r="O286" s="234"/>
      <c r="P286" s="234"/>
      <c r="Q286" s="234"/>
      <c r="R286" s="234"/>
      <c r="S286" s="234"/>
      <c r="T286" s="235"/>
      <c r="AT286" s="236" t="s">
        <v>141</v>
      </c>
      <c r="AU286" s="236" t="s">
        <v>110</v>
      </c>
      <c r="AV286" s="13" t="s">
        <v>110</v>
      </c>
      <c r="AW286" s="13" t="s">
        <v>30</v>
      </c>
      <c r="AX286" s="13" t="s">
        <v>75</v>
      </c>
      <c r="AY286" s="236" t="s">
        <v>132</v>
      </c>
    </row>
    <row r="287" spans="1:65" s="13" customFormat="1">
      <c r="B287" s="225"/>
      <c r="C287" s="226"/>
      <c r="D287" s="227" t="s">
        <v>141</v>
      </c>
      <c r="E287" s="228" t="s">
        <v>1</v>
      </c>
      <c r="F287" s="229" t="s">
        <v>448</v>
      </c>
      <c r="G287" s="226"/>
      <c r="H287" s="230">
        <v>13.593999999999999</v>
      </c>
      <c r="I287" s="231"/>
      <c r="J287" s="226"/>
      <c r="K287" s="226"/>
      <c r="L287" s="232"/>
      <c r="M287" s="233"/>
      <c r="N287" s="234"/>
      <c r="O287" s="234"/>
      <c r="P287" s="234"/>
      <c r="Q287" s="234"/>
      <c r="R287" s="234"/>
      <c r="S287" s="234"/>
      <c r="T287" s="235"/>
      <c r="AT287" s="236" t="s">
        <v>141</v>
      </c>
      <c r="AU287" s="236" t="s">
        <v>110</v>
      </c>
      <c r="AV287" s="13" t="s">
        <v>110</v>
      </c>
      <c r="AW287" s="13" t="s">
        <v>30</v>
      </c>
      <c r="AX287" s="13" t="s">
        <v>75</v>
      </c>
      <c r="AY287" s="236" t="s">
        <v>132</v>
      </c>
    </row>
    <row r="288" spans="1:65" s="13" customFormat="1">
      <c r="B288" s="225"/>
      <c r="C288" s="226"/>
      <c r="D288" s="227" t="s">
        <v>141</v>
      </c>
      <c r="E288" s="228" t="s">
        <v>1</v>
      </c>
      <c r="F288" s="229" t="s">
        <v>449</v>
      </c>
      <c r="G288" s="226"/>
      <c r="H288" s="230">
        <v>10.346</v>
      </c>
      <c r="I288" s="231"/>
      <c r="J288" s="226"/>
      <c r="K288" s="226"/>
      <c r="L288" s="232"/>
      <c r="M288" s="233"/>
      <c r="N288" s="234"/>
      <c r="O288" s="234"/>
      <c r="P288" s="234"/>
      <c r="Q288" s="234"/>
      <c r="R288" s="234"/>
      <c r="S288" s="234"/>
      <c r="T288" s="235"/>
      <c r="AT288" s="236" t="s">
        <v>141</v>
      </c>
      <c r="AU288" s="236" t="s">
        <v>110</v>
      </c>
      <c r="AV288" s="13" t="s">
        <v>110</v>
      </c>
      <c r="AW288" s="13" t="s">
        <v>30</v>
      </c>
      <c r="AX288" s="13" t="s">
        <v>75</v>
      </c>
      <c r="AY288" s="236" t="s">
        <v>132</v>
      </c>
    </row>
    <row r="289" spans="1:65" s="14" customFormat="1">
      <c r="B289" s="237"/>
      <c r="C289" s="238"/>
      <c r="D289" s="227" t="s">
        <v>141</v>
      </c>
      <c r="E289" s="239" t="s">
        <v>1</v>
      </c>
      <c r="F289" s="240" t="s">
        <v>146</v>
      </c>
      <c r="G289" s="238"/>
      <c r="H289" s="241">
        <v>92.364999999999995</v>
      </c>
      <c r="I289" s="242"/>
      <c r="J289" s="238"/>
      <c r="K289" s="238"/>
      <c r="L289" s="243"/>
      <c r="M289" s="244"/>
      <c r="N289" s="245"/>
      <c r="O289" s="245"/>
      <c r="P289" s="245"/>
      <c r="Q289" s="245"/>
      <c r="R289" s="245"/>
      <c r="S289" s="245"/>
      <c r="T289" s="246"/>
      <c r="AT289" s="247" t="s">
        <v>141</v>
      </c>
      <c r="AU289" s="247" t="s">
        <v>110</v>
      </c>
      <c r="AV289" s="14" t="s">
        <v>139</v>
      </c>
      <c r="AW289" s="14" t="s">
        <v>30</v>
      </c>
      <c r="AX289" s="14" t="s">
        <v>80</v>
      </c>
      <c r="AY289" s="247" t="s">
        <v>132</v>
      </c>
    </row>
    <row r="290" spans="1:65" s="2" customFormat="1" ht="24" customHeight="1">
      <c r="A290" s="33"/>
      <c r="B290" s="34"/>
      <c r="C290" s="248" t="s">
        <v>454</v>
      </c>
      <c r="D290" s="248" t="s">
        <v>185</v>
      </c>
      <c r="E290" s="249" t="s">
        <v>455</v>
      </c>
      <c r="F290" s="250" t="s">
        <v>456</v>
      </c>
      <c r="G290" s="251" t="s">
        <v>138</v>
      </c>
      <c r="H290" s="252">
        <v>96.983000000000004</v>
      </c>
      <c r="I290" s="253"/>
      <c r="J290" s="252">
        <f>ROUND(I290*H290,3)</f>
        <v>0</v>
      </c>
      <c r="K290" s="254"/>
      <c r="L290" s="255"/>
      <c r="M290" s="256" t="s">
        <v>1</v>
      </c>
      <c r="N290" s="257" t="s">
        <v>41</v>
      </c>
      <c r="O290" s="70"/>
      <c r="P290" s="220">
        <f>O290*H290</f>
        <v>0</v>
      </c>
      <c r="Q290" s="220">
        <v>5.4299999999999999E-3</v>
      </c>
      <c r="R290" s="220">
        <f>Q290*H290</f>
        <v>0.52661769000000003</v>
      </c>
      <c r="S290" s="220">
        <v>0</v>
      </c>
      <c r="T290" s="221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222" t="s">
        <v>265</v>
      </c>
      <c r="AT290" s="222" t="s">
        <v>185</v>
      </c>
      <c r="AU290" s="222" t="s">
        <v>110</v>
      </c>
      <c r="AY290" s="16" t="s">
        <v>132</v>
      </c>
      <c r="BE290" s="223">
        <f>IF(N290="základná",J290,0)</f>
        <v>0</v>
      </c>
      <c r="BF290" s="223">
        <f>IF(N290="znížená",J290,0)</f>
        <v>0</v>
      </c>
      <c r="BG290" s="223">
        <f>IF(N290="zákl. prenesená",J290,0)</f>
        <v>0</v>
      </c>
      <c r="BH290" s="223">
        <f>IF(N290="zníž. prenesená",J290,0)</f>
        <v>0</v>
      </c>
      <c r="BI290" s="223">
        <f>IF(N290="nulová",J290,0)</f>
        <v>0</v>
      </c>
      <c r="BJ290" s="16" t="s">
        <v>110</v>
      </c>
      <c r="BK290" s="224">
        <f>ROUND(I290*H290,3)</f>
        <v>0</v>
      </c>
      <c r="BL290" s="16" t="s">
        <v>224</v>
      </c>
      <c r="BM290" s="222" t="s">
        <v>457</v>
      </c>
    </row>
    <row r="291" spans="1:65" s="13" customFormat="1">
      <c r="B291" s="225"/>
      <c r="C291" s="226"/>
      <c r="D291" s="227" t="s">
        <v>141</v>
      </c>
      <c r="E291" s="228" t="s">
        <v>1</v>
      </c>
      <c r="F291" s="229" t="s">
        <v>458</v>
      </c>
      <c r="G291" s="226"/>
      <c r="H291" s="230">
        <v>96.983000000000004</v>
      </c>
      <c r="I291" s="231"/>
      <c r="J291" s="226"/>
      <c r="K291" s="226"/>
      <c r="L291" s="232"/>
      <c r="M291" s="233"/>
      <c r="N291" s="234"/>
      <c r="O291" s="234"/>
      <c r="P291" s="234"/>
      <c r="Q291" s="234"/>
      <c r="R291" s="234"/>
      <c r="S291" s="234"/>
      <c r="T291" s="235"/>
      <c r="AT291" s="236" t="s">
        <v>141</v>
      </c>
      <c r="AU291" s="236" t="s">
        <v>110</v>
      </c>
      <c r="AV291" s="13" t="s">
        <v>110</v>
      </c>
      <c r="AW291" s="13" t="s">
        <v>30</v>
      </c>
      <c r="AX291" s="13" t="s">
        <v>80</v>
      </c>
      <c r="AY291" s="236" t="s">
        <v>132</v>
      </c>
    </row>
    <row r="292" spans="1:65" s="2" customFormat="1" ht="16.5" customHeight="1">
      <c r="A292" s="33"/>
      <c r="B292" s="34"/>
      <c r="C292" s="211" t="s">
        <v>459</v>
      </c>
      <c r="D292" s="211" t="s">
        <v>135</v>
      </c>
      <c r="E292" s="212" t="s">
        <v>460</v>
      </c>
      <c r="F292" s="213" t="s">
        <v>461</v>
      </c>
      <c r="G292" s="214" t="s">
        <v>163</v>
      </c>
      <c r="H292" s="215">
        <v>172.56</v>
      </c>
      <c r="I292" s="216"/>
      <c r="J292" s="215">
        <f>ROUND(I292*H292,3)</f>
        <v>0</v>
      </c>
      <c r="K292" s="217"/>
      <c r="L292" s="38"/>
      <c r="M292" s="218" t="s">
        <v>1</v>
      </c>
      <c r="N292" s="219" t="s">
        <v>41</v>
      </c>
      <c r="O292" s="70"/>
      <c r="P292" s="220">
        <f>O292*H292</f>
        <v>0</v>
      </c>
      <c r="Q292" s="220">
        <v>5.0000000000000001E-4</v>
      </c>
      <c r="R292" s="220">
        <f>Q292*H292</f>
        <v>8.6280000000000009E-2</v>
      </c>
      <c r="S292" s="220">
        <v>0</v>
      </c>
      <c r="T292" s="221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222" t="s">
        <v>224</v>
      </c>
      <c r="AT292" s="222" t="s">
        <v>135</v>
      </c>
      <c r="AU292" s="222" t="s">
        <v>110</v>
      </c>
      <c r="AY292" s="16" t="s">
        <v>132</v>
      </c>
      <c r="BE292" s="223">
        <f>IF(N292="základná",J292,0)</f>
        <v>0</v>
      </c>
      <c r="BF292" s="223">
        <f>IF(N292="znížená",J292,0)</f>
        <v>0</v>
      </c>
      <c r="BG292" s="223">
        <f>IF(N292="zákl. prenesená",J292,0)</f>
        <v>0</v>
      </c>
      <c r="BH292" s="223">
        <f>IF(N292="zníž. prenesená",J292,0)</f>
        <v>0</v>
      </c>
      <c r="BI292" s="223">
        <f>IF(N292="nulová",J292,0)</f>
        <v>0</v>
      </c>
      <c r="BJ292" s="16" t="s">
        <v>110</v>
      </c>
      <c r="BK292" s="224">
        <f>ROUND(I292*H292,3)</f>
        <v>0</v>
      </c>
      <c r="BL292" s="16" t="s">
        <v>224</v>
      </c>
      <c r="BM292" s="222" t="s">
        <v>462</v>
      </c>
    </row>
    <row r="293" spans="1:65" s="13" customFormat="1">
      <c r="B293" s="225"/>
      <c r="C293" s="226"/>
      <c r="D293" s="227" t="s">
        <v>141</v>
      </c>
      <c r="E293" s="228" t="s">
        <v>1</v>
      </c>
      <c r="F293" s="229" t="s">
        <v>463</v>
      </c>
      <c r="G293" s="226"/>
      <c r="H293" s="230">
        <v>172.56</v>
      </c>
      <c r="I293" s="231"/>
      <c r="J293" s="226"/>
      <c r="K293" s="226"/>
      <c r="L293" s="232"/>
      <c r="M293" s="233"/>
      <c r="N293" s="234"/>
      <c r="O293" s="234"/>
      <c r="P293" s="234"/>
      <c r="Q293" s="234"/>
      <c r="R293" s="234"/>
      <c r="S293" s="234"/>
      <c r="T293" s="235"/>
      <c r="AT293" s="236" t="s">
        <v>141</v>
      </c>
      <c r="AU293" s="236" t="s">
        <v>110</v>
      </c>
      <c r="AV293" s="13" t="s">
        <v>110</v>
      </c>
      <c r="AW293" s="13" t="s">
        <v>30</v>
      </c>
      <c r="AX293" s="13" t="s">
        <v>80</v>
      </c>
      <c r="AY293" s="236" t="s">
        <v>132</v>
      </c>
    </row>
    <row r="294" spans="1:65" s="2" customFormat="1" ht="16.5" customHeight="1">
      <c r="A294" s="33"/>
      <c r="B294" s="34"/>
      <c r="C294" s="248" t="s">
        <v>464</v>
      </c>
      <c r="D294" s="248" t="s">
        <v>185</v>
      </c>
      <c r="E294" s="249" t="s">
        <v>465</v>
      </c>
      <c r="F294" s="250" t="s">
        <v>466</v>
      </c>
      <c r="G294" s="251" t="s">
        <v>181</v>
      </c>
      <c r="H294" s="252">
        <v>174.286</v>
      </c>
      <c r="I294" s="253"/>
      <c r="J294" s="252">
        <f>ROUND(I294*H294,3)</f>
        <v>0</v>
      </c>
      <c r="K294" s="254"/>
      <c r="L294" s="255"/>
      <c r="M294" s="256" t="s">
        <v>1</v>
      </c>
      <c r="N294" s="257" t="s">
        <v>41</v>
      </c>
      <c r="O294" s="70"/>
      <c r="P294" s="220">
        <f>O294*H294</f>
        <v>0</v>
      </c>
      <c r="Q294" s="220">
        <v>1E-3</v>
      </c>
      <c r="R294" s="220">
        <f>Q294*H294</f>
        <v>0.174286</v>
      </c>
      <c r="S294" s="220">
        <v>0</v>
      </c>
      <c r="T294" s="221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222" t="s">
        <v>265</v>
      </c>
      <c r="AT294" s="222" t="s">
        <v>185</v>
      </c>
      <c r="AU294" s="222" t="s">
        <v>110</v>
      </c>
      <c r="AY294" s="16" t="s">
        <v>132</v>
      </c>
      <c r="BE294" s="223">
        <f>IF(N294="základná",J294,0)</f>
        <v>0</v>
      </c>
      <c r="BF294" s="223">
        <f>IF(N294="znížená",J294,0)</f>
        <v>0</v>
      </c>
      <c r="BG294" s="223">
        <f>IF(N294="zákl. prenesená",J294,0)</f>
        <v>0</v>
      </c>
      <c r="BH294" s="223">
        <f>IF(N294="zníž. prenesená",J294,0)</f>
        <v>0</v>
      </c>
      <c r="BI294" s="223">
        <f>IF(N294="nulová",J294,0)</f>
        <v>0</v>
      </c>
      <c r="BJ294" s="16" t="s">
        <v>110</v>
      </c>
      <c r="BK294" s="224">
        <f>ROUND(I294*H294,3)</f>
        <v>0</v>
      </c>
      <c r="BL294" s="16" t="s">
        <v>224</v>
      </c>
      <c r="BM294" s="222" t="s">
        <v>467</v>
      </c>
    </row>
    <row r="295" spans="1:65" s="13" customFormat="1">
      <c r="B295" s="225"/>
      <c r="C295" s="226"/>
      <c r="D295" s="227" t="s">
        <v>141</v>
      </c>
      <c r="E295" s="228" t="s">
        <v>1</v>
      </c>
      <c r="F295" s="229" t="s">
        <v>468</v>
      </c>
      <c r="G295" s="226"/>
      <c r="H295" s="230">
        <v>174.286</v>
      </c>
      <c r="I295" s="231"/>
      <c r="J295" s="226"/>
      <c r="K295" s="226"/>
      <c r="L295" s="232"/>
      <c r="M295" s="233"/>
      <c r="N295" s="234"/>
      <c r="O295" s="234"/>
      <c r="P295" s="234"/>
      <c r="Q295" s="234"/>
      <c r="R295" s="234"/>
      <c r="S295" s="234"/>
      <c r="T295" s="235"/>
      <c r="AT295" s="236" t="s">
        <v>141</v>
      </c>
      <c r="AU295" s="236" t="s">
        <v>110</v>
      </c>
      <c r="AV295" s="13" t="s">
        <v>110</v>
      </c>
      <c r="AW295" s="13" t="s">
        <v>30</v>
      </c>
      <c r="AX295" s="13" t="s">
        <v>80</v>
      </c>
      <c r="AY295" s="236" t="s">
        <v>132</v>
      </c>
    </row>
    <row r="296" spans="1:65" s="2" customFormat="1" ht="24" customHeight="1">
      <c r="A296" s="33"/>
      <c r="B296" s="34"/>
      <c r="C296" s="211" t="s">
        <v>469</v>
      </c>
      <c r="D296" s="211" t="s">
        <v>135</v>
      </c>
      <c r="E296" s="212" t="s">
        <v>470</v>
      </c>
      <c r="F296" s="213" t="s">
        <v>471</v>
      </c>
      <c r="G296" s="214" t="s">
        <v>246</v>
      </c>
      <c r="H296" s="216"/>
      <c r="I296" s="216"/>
      <c r="J296" s="215">
        <f>ROUND(I296*H296,3)</f>
        <v>0</v>
      </c>
      <c r="K296" s="217"/>
      <c r="L296" s="38"/>
      <c r="M296" s="218" t="s">
        <v>1</v>
      </c>
      <c r="N296" s="219" t="s">
        <v>41</v>
      </c>
      <c r="O296" s="70"/>
      <c r="P296" s="220">
        <f>O296*H296</f>
        <v>0</v>
      </c>
      <c r="Q296" s="220">
        <v>0</v>
      </c>
      <c r="R296" s="220">
        <f>Q296*H296</f>
        <v>0</v>
      </c>
      <c r="S296" s="220">
        <v>0</v>
      </c>
      <c r="T296" s="221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222" t="s">
        <v>224</v>
      </c>
      <c r="AT296" s="222" t="s">
        <v>135</v>
      </c>
      <c r="AU296" s="222" t="s">
        <v>110</v>
      </c>
      <c r="AY296" s="16" t="s">
        <v>132</v>
      </c>
      <c r="BE296" s="223">
        <f>IF(N296="základná",J296,0)</f>
        <v>0</v>
      </c>
      <c r="BF296" s="223">
        <f>IF(N296="znížená",J296,0)</f>
        <v>0</v>
      </c>
      <c r="BG296" s="223">
        <f>IF(N296="zákl. prenesená",J296,0)</f>
        <v>0</v>
      </c>
      <c r="BH296" s="223">
        <f>IF(N296="zníž. prenesená",J296,0)</f>
        <v>0</v>
      </c>
      <c r="BI296" s="223">
        <f>IF(N296="nulová",J296,0)</f>
        <v>0</v>
      </c>
      <c r="BJ296" s="16" t="s">
        <v>110</v>
      </c>
      <c r="BK296" s="224">
        <f>ROUND(I296*H296,3)</f>
        <v>0</v>
      </c>
      <c r="BL296" s="16" t="s">
        <v>224</v>
      </c>
      <c r="BM296" s="222" t="s">
        <v>472</v>
      </c>
    </row>
    <row r="297" spans="1:65" s="12" customFormat="1" ht="22.9" customHeight="1">
      <c r="B297" s="195"/>
      <c r="C297" s="196"/>
      <c r="D297" s="197" t="s">
        <v>74</v>
      </c>
      <c r="E297" s="209" t="s">
        <v>473</v>
      </c>
      <c r="F297" s="209" t="s">
        <v>474</v>
      </c>
      <c r="G297" s="196"/>
      <c r="H297" s="196"/>
      <c r="I297" s="199"/>
      <c r="J297" s="210">
        <f>BK297</f>
        <v>0</v>
      </c>
      <c r="K297" s="196"/>
      <c r="L297" s="201"/>
      <c r="M297" s="202"/>
      <c r="N297" s="203"/>
      <c r="O297" s="203"/>
      <c r="P297" s="204">
        <f>SUM(P298:P299)</f>
        <v>0</v>
      </c>
      <c r="Q297" s="203"/>
      <c r="R297" s="204">
        <f>SUM(R298:R299)</f>
        <v>0</v>
      </c>
      <c r="S297" s="203"/>
      <c r="T297" s="205">
        <f>SUM(T298:T299)</f>
        <v>0</v>
      </c>
      <c r="AR297" s="206" t="s">
        <v>110</v>
      </c>
      <c r="AT297" s="207" t="s">
        <v>74</v>
      </c>
      <c r="AU297" s="207" t="s">
        <v>80</v>
      </c>
      <c r="AY297" s="206" t="s">
        <v>132</v>
      </c>
      <c r="BK297" s="208">
        <f>SUM(BK298:BK299)</f>
        <v>0</v>
      </c>
    </row>
    <row r="298" spans="1:65" s="2" customFormat="1" ht="16.5" customHeight="1">
      <c r="A298" s="33"/>
      <c r="B298" s="34"/>
      <c r="C298" s="211" t="s">
        <v>475</v>
      </c>
      <c r="D298" s="211" t="s">
        <v>135</v>
      </c>
      <c r="E298" s="212" t="s">
        <v>476</v>
      </c>
      <c r="F298" s="213" t="s">
        <v>477</v>
      </c>
      <c r="G298" s="214" t="s">
        <v>138</v>
      </c>
      <c r="H298" s="215">
        <v>11.75</v>
      </c>
      <c r="I298" s="216"/>
      <c r="J298" s="215">
        <f>ROUND(I298*H298,3)</f>
        <v>0</v>
      </c>
      <c r="K298" s="217"/>
      <c r="L298" s="38"/>
      <c r="M298" s="218" t="s">
        <v>1</v>
      </c>
      <c r="N298" s="219" t="s">
        <v>41</v>
      </c>
      <c r="O298" s="70"/>
      <c r="P298" s="220">
        <f>O298*H298</f>
        <v>0</v>
      </c>
      <c r="Q298" s="220">
        <v>0</v>
      </c>
      <c r="R298" s="220">
        <f>Q298*H298</f>
        <v>0</v>
      </c>
      <c r="S298" s="220">
        <v>0</v>
      </c>
      <c r="T298" s="221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222" t="s">
        <v>224</v>
      </c>
      <c r="AT298" s="222" t="s">
        <v>135</v>
      </c>
      <c r="AU298" s="222" t="s">
        <v>110</v>
      </c>
      <c r="AY298" s="16" t="s">
        <v>132</v>
      </c>
      <c r="BE298" s="223">
        <f>IF(N298="základná",J298,0)</f>
        <v>0</v>
      </c>
      <c r="BF298" s="223">
        <f>IF(N298="znížená",J298,0)</f>
        <v>0</v>
      </c>
      <c r="BG298" s="223">
        <f>IF(N298="zákl. prenesená",J298,0)</f>
        <v>0</v>
      </c>
      <c r="BH298" s="223">
        <f>IF(N298="zníž. prenesená",J298,0)</f>
        <v>0</v>
      </c>
      <c r="BI298" s="223">
        <f>IF(N298="nulová",J298,0)</f>
        <v>0</v>
      </c>
      <c r="BJ298" s="16" t="s">
        <v>110</v>
      </c>
      <c r="BK298" s="224">
        <f>ROUND(I298*H298,3)</f>
        <v>0</v>
      </c>
      <c r="BL298" s="16" t="s">
        <v>224</v>
      </c>
      <c r="BM298" s="222" t="s">
        <v>478</v>
      </c>
    </row>
    <row r="299" spans="1:65" s="13" customFormat="1">
      <c r="B299" s="225"/>
      <c r="C299" s="226"/>
      <c r="D299" s="227" t="s">
        <v>141</v>
      </c>
      <c r="E299" s="228" t="s">
        <v>1</v>
      </c>
      <c r="F299" s="229" t="s">
        <v>479</v>
      </c>
      <c r="G299" s="226"/>
      <c r="H299" s="230">
        <v>11.75</v>
      </c>
      <c r="I299" s="231"/>
      <c r="J299" s="226"/>
      <c r="K299" s="226"/>
      <c r="L299" s="232"/>
      <c r="M299" s="233"/>
      <c r="N299" s="234"/>
      <c r="O299" s="234"/>
      <c r="P299" s="234"/>
      <c r="Q299" s="234"/>
      <c r="R299" s="234"/>
      <c r="S299" s="234"/>
      <c r="T299" s="235"/>
      <c r="AT299" s="236" t="s">
        <v>141</v>
      </c>
      <c r="AU299" s="236" t="s">
        <v>110</v>
      </c>
      <c r="AV299" s="13" t="s">
        <v>110</v>
      </c>
      <c r="AW299" s="13" t="s">
        <v>30</v>
      </c>
      <c r="AX299" s="13" t="s">
        <v>80</v>
      </c>
      <c r="AY299" s="236" t="s">
        <v>132</v>
      </c>
    </row>
    <row r="300" spans="1:65" s="12" customFormat="1" ht="22.9" customHeight="1">
      <c r="B300" s="195"/>
      <c r="C300" s="196"/>
      <c r="D300" s="197" t="s">
        <v>74</v>
      </c>
      <c r="E300" s="209" t="s">
        <v>480</v>
      </c>
      <c r="F300" s="209" t="s">
        <v>474</v>
      </c>
      <c r="G300" s="196"/>
      <c r="H300" s="196"/>
      <c r="I300" s="199"/>
      <c r="J300" s="210">
        <f>BK300</f>
        <v>0</v>
      </c>
      <c r="K300" s="196"/>
      <c r="L300" s="201"/>
      <c r="M300" s="202"/>
      <c r="N300" s="203"/>
      <c r="O300" s="203"/>
      <c r="P300" s="204">
        <f>SUM(P301:P329)</f>
        <v>0</v>
      </c>
      <c r="Q300" s="203"/>
      <c r="R300" s="204">
        <f>SUM(R301:R329)</f>
        <v>3.7065000000000001E-2</v>
      </c>
      <c r="S300" s="203"/>
      <c r="T300" s="205">
        <f>SUM(T301:T329)</f>
        <v>0</v>
      </c>
      <c r="AR300" s="206" t="s">
        <v>110</v>
      </c>
      <c r="AT300" s="207" t="s">
        <v>74</v>
      </c>
      <c r="AU300" s="207" t="s">
        <v>80</v>
      </c>
      <c r="AY300" s="206" t="s">
        <v>132</v>
      </c>
      <c r="BK300" s="208">
        <f>SUM(BK301:BK329)</f>
        <v>0</v>
      </c>
    </row>
    <row r="301" spans="1:65" s="2" customFormat="1" ht="48" customHeight="1">
      <c r="A301" s="33"/>
      <c r="B301" s="34"/>
      <c r="C301" s="211" t="s">
        <v>481</v>
      </c>
      <c r="D301" s="211" t="s">
        <v>135</v>
      </c>
      <c r="E301" s="212" t="s">
        <v>482</v>
      </c>
      <c r="F301" s="213" t="s">
        <v>483</v>
      </c>
      <c r="G301" s="214" t="s">
        <v>138</v>
      </c>
      <c r="H301" s="215">
        <v>61.774999999999999</v>
      </c>
      <c r="I301" s="216"/>
      <c r="J301" s="215">
        <f>ROUND(I301*H301,3)</f>
        <v>0</v>
      </c>
      <c r="K301" s="217"/>
      <c r="L301" s="38"/>
      <c r="M301" s="218" t="s">
        <v>1</v>
      </c>
      <c r="N301" s="219" t="s">
        <v>41</v>
      </c>
      <c r="O301" s="70"/>
      <c r="P301" s="220">
        <f>O301*H301</f>
        <v>0</v>
      </c>
      <c r="Q301" s="220">
        <v>4.0000000000000002E-4</v>
      </c>
      <c r="R301" s="220">
        <f>Q301*H301</f>
        <v>2.4709999999999999E-2</v>
      </c>
      <c r="S301" s="220">
        <v>0</v>
      </c>
      <c r="T301" s="221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222" t="s">
        <v>224</v>
      </c>
      <c r="AT301" s="222" t="s">
        <v>135</v>
      </c>
      <c r="AU301" s="222" t="s">
        <v>110</v>
      </c>
      <c r="AY301" s="16" t="s">
        <v>132</v>
      </c>
      <c r="BE301" s="223">
        <f>IF(N301="základná",J301,0)</f>
        <v>0</v>
      </c>
      <c r="BF301" s="223">
        <f>IF(N301="znížená",J301,0)</f>
        <v>0</v>
      </c>
      <c r="BG301" s="223">
        <f>IF(N301="zákl. prenesená",J301,0)</f>
        <v>0</v>
      </c>
      <c r="BH301" s="223">
        <f>IF(N301="zníž. prenesená",J301,0)</f>
        <v>0</v>
      </c>
      <c r="BI301" s="223">
        <f>IF(N301="nulová",J301,0)</f>
        <v>0</v>
      </c>
      <c r="BJ301" s="16" t="s">
        <v>110</v>
      </c>
      <c r="BK301" s="224">
        <f>ROUND(I301*H301,3)</f>
        <v>0</v>
      </c>
      <c r="BL301" s="16" t="s">
        <v>224</v>
      </c>
      <c r="BM301" s="222" t="s">
        <v>484</v>
      </c>
    </row>
    <row r="302" spans="1:65" s="13" customFormat="1">
      <c r="B302" s="225"/>
      <c r="C302" s="226"/>
      <c r="D302" s="227" t="s">
        <v>141</v>
      </c>
      <c r="E302" s="228" t="s">
        <v>1</v>
      </c>
      <c r="F302" s="229" t="s">
        <v>142</v>
      </c>
      <c r="G302" s="226"/>
      <c r="H302" s="230">
        <v>12.276</v>
      </c>
      <c r="I302" s="231"/>
      <c r="J302" s="226"/>
      <c r="K302" s="226"/>
      <c r="L302" s="232"/>
      <c r="M302" s="233"/>
      <c r="N302" s="234"/>
      <c r="O302" s="234"/>
      <c r="P302" s="234"/>
      <c r="Q302" s="234"/>
      <c r="R302" s="234"/>
      <c r="S302" s="234"/>
      <c r="T302" s="235"/>
      <c r="AT302" s="236" t="s">
        <v>141</v>
      </c>
      <c r="AU302" s="236" t="s">
        <v>110</v>
      </c>
      <c r="AV302" s="13" t="s">
        <v>110</v>
      </c>
      <c r="AW302" s="13" t="s">
        <v>30</v>
      </c>
      <c r="AX302" s="13" t="s">
        <v>75</v>
      </c>
      <c r="AY302" s="236" t="s">
        <v>132</v>
      </c>
    </row>
    <row r="303" spans="1:65" s="13" customFormat="1">
      <c r="B303" s="225"/>
      <c r="C303" s="226"/>
      <c r="D303" s="227" t="s">
        <v>141</v>
      </c>
      <c r="E303" s="228" t="s">
        <v>1</v>
      </c>
      <c r="F303" s="229" t="s">
        <v>143</v>
      </c>
      <c r="G303" s="226"/>
      <c r="H303" s="230">
        <v>19.238</v>
      </c>
      <c r="I303" s="231"/>
      <c r="J303" s="226"/>
      <c r="K303" s="226"/>
      <c r="L303" s="232"/>
      <c r="M303" s="233"/>
      <c r="N303" s="234"/>
      <c r="O303" s="234"/>
      <c r="P303" s="234"/>
      <c r="Q303" s="234"/>
      <c r="R303" s="234"/>
      <c r="S303" s="234"/>
      <c r="T303" s="235"/>
      <c r="AT303" s="236" t="s">
        <v>141</v>
      </c>
      <c r="AU303" s="236" t="s">
        <v>110</v>
      </c>
      <c r="AV303" s="13" t="s">
        <v>110</v>
      </c>
      <c r="AW303" s="13" t="s">
        <v>30</v>
      </c>
      <c r="AX303" s="13" t="s">
        <v>75</v>
      </c>
      <c r="AY303" s="236" t="s">
        <v>132</v>
      </c>
    </row>
    <row r="304" spans="1:65" s="13" customFormat="1">
      <c r="B304" s="225"/>
      <c r="C304" s="226"/>
      <c r="D304" s="227" t="s">
        <v>141</v>
      </c>
      <c r="E304" s="228" t="s">
        <v>1</v>
      </c>
      <c r="F304" s="229" t="s">
        <v>144</v>
      </c>
      <c r="G304" s="226"/>
      <c r="H304" s="230">
        <v>12.276</v>
      </c>
      <c r="I304" s="231"/>
      <c r="J304" s="226"/>
      <c r="K304" s="226"/>
      <c r="L304" s="232"/>
      <c r="M304" s="233"/>
      <c r="N304" s="234"/>
      <c r="O304" s="234"/>
      <c r="P304" s="234"/>
      <c r="Q304" s="234"/>
      <c r="R304" s="234"/>
      <c r="S304" s="234"/>
      <c r="T304" s="235"/>
      <c r="AT304" s="236" t="s">
        <v>141</v>
      </c>
      <c r="AU304" s="236" t="s">
        <v>110</v>
      </c>
      <c r="AV304" s="13" t="s">
        <v>110</v>
      </c>
      <c r="AW304" s="13" t="s">
        <v>30</v>
      </c>
      <c r="AX304" s="13" t="s">
        <v>75</v>
      </c>
      <c r="AY304" s="236" t="s">
        <v>132</v>
      </c>
    </row>
    <row r="305" spans="1:65" s="13" customFormat="1" ht="22.5">
      <c r="B305" s="225"/>
      <c r="C305" s="226"/>
      <c r="D305" s="227" t="s">
        <v>141</v>
      </c>
      <c r="E305" s="228" t="s">
        <v>1</v>
      </c>
      <c r="F305" s="229" t="s">
        <v>145</v>
      </c>
      <c r="G305" s="226"/>
      <c r="H305" s="230">
        <v>17.984999999999999</v>
      </c>
      <c r="I305" s="231"/>
      <c r="J305" s="226"/>
      <c r="K305" s="226"/>
      <c r="L305" s="232"/>
      <c r="M305" s="233"/>
      <c r="N305" s="234"/>
      <c r="O305" s="234"/>
      <c r="P305" s="234"/>
      <c r="Q305" s="234"/>
      <c r="R305" s="234"/>
      <c r="S305" s="234"/>
      <c r="T305" s="235"/>
      <c r="AT305" s="236" t="s">
        <v>141</v>
      </c>
      <c r="AU305" s="236" t="s">
        <v>110</v>
      </c>
      <c r="AV305" s="13" t="s">
        <v>110</v>
      </c>
      <c r="AW305" s="13" t="s">
        <v>30</v>
      </c>
      <c r="AX305" s="13" t="s">
        <v>75</v>
      </c>
      <c r="AY305" s="236" t="s">
        <v>132</v>
      </c>
    </row>
    <row r="306" spans="1:65" s="14" customFormat="1">
      <c r="B306" s="237"/>
      <c r="C306" s="238"/>
      <c r="D306" s="227" t="s">
        <v>141</v>
      </c>
      <c r="E306" s="239" t="s">
        <v>1</v>
      </c>
      <c r="F306" s="240" t="s">
        <v>146</v>
      </c>
      <c r="G306" s="238"/>
      <c r="H306" s="241">
        <v>61.774999999999999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AT306" s="247" t="s">
        <v>141</v>
      </c>
      <c r="AU306" s="247" t="s">
        <v>110</v>
      </c>
      <c r="AV306" s="14" t="s">
        <v>139</v>
      </c>
      <c r="AW306" s="14" t="s">
        <v>30</v>
      </c>
      <c r="AX306" s="14" t="s">
        <v>80</v>
      </c>
      <c r="AY306" s="247" t="s">
        <v>132</v>
      </c>
    </row>
    <row r="307" spans="1:65" s="2" customFormat="1" ht="24" customHeight="1">
      <c r="A307" s="33"/>
      <c r="B307" s="34"/>
      <c r="C307" s="211" t="s">
        <v>485</v>
      </c>
      <c r="D307" s="211" t="s">
        <v>135</v>
      </c>
      <c r="E307" s="212" t="s">
        <v>486</v>
      </c>
      <c r="F307" s="213" t="s">
        <v>487</v>
      </c>
      <c r="G307" s="214" t="s">
        <v>138</v>
      </c>
      <c r="H307" s="215">
        <v>102.77200000000001</v>
      </c>
      <c r="I307" s="216"/>
      <c r="J307" s="215">
        <f>ROUND(I307*H307,3)</f>
        <v>0</v>
      </c>
      <c r="K307" s="217"/>
      <c r="L307" s="38"/>
      <c r="M307" s="218" t="s">
        <v>1</v>
      </c>
      <c r="N307" s="219" t="s">
        <v>41</v>
      </c>
      <c r="O307" s="70"/>
      <c r="P307" s="220">
        <f>O307*H307</f>
        <v>0</v>
      </c>
      <c r="Q307" s="220">
        <v>0</v>
      </c>
      <c r="R307" s="220">
        <f>Q307*H307</f>
        <v>0</v>
      </c>
      <c r="S307" s="220">
        <v>0</v>
      </c>
      <c r="T307" s="221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222" t="s">
        <v>224</v>
      </c>
      <c r="AT307" s="222" t="s">
        <v>135</v>
      </c>
      <c r="AU307" s="222" t="s">
        <v>110</v>
      </c>
      <c r="AY307" s="16" t="s">
        <v>132</v>
      </c>
      <c r="BE307" s="223">
        <f>IF(N307="základná",J307,0)</f>
        <v>0</v>
      </c>
      <c r="BF307" s="223">
        <f>IF(N307="znížená",J307,0)</f>
        <v>0</v>
      </c>
      <c r="BG307" s="223">
        <f>IF(N307="zákl. prenesená",J307,0)</f>
        <v>0</v>
      </c>
      <c r="BH307" s="223">
        <f>IF(N307="zníž. prenesená",J307,0)</f>
        <v>0</v>
      </c>
      <c r="BI307" s="223">
        <f>IF(N307="nulová",J307,0)</f>
        <v>0</v>
      </c>
      <c r="BJ307" s="16" t="s">
        <v>110</v>
      </c>
      <c r="BK307" s="224">
        <f>ROUND(I307*H307,3)</f>
        <v>0</v>
      </c>
      <c r="BL307" s="16" t="s">
        <v>224</v>
      </c>
      <c r="BM307" s="222" t="s">
        <v>488</v>
      </c>
    </row>
    <row r="308" spans="1:65" s="14" customFormat="1">
      <c r="B308" s="237"/>
      <c r="C308" s="238"/>
      <c r="D308" s="227" t="s">
        <v>141</v>
      </c>
      <c r="E308" s="239" t="s">
        <v>1</v>
      </c>
      <c r="F308" s="240" t="s">
        <v>146</v>
      </c>
      <c r="G308" s="238"/>
      <c r="H308" s="241">
        <v>0</v>
      </c>
      <c r="I308" s="242"/>
      <c r="J308" s="238"/>
      <c r="K308" s="238"/>
      <c r="L308" s="243"/>
      <c r="M308" s="244"/>
      <c r="N308" s="245"/>
      <c r="O308" s="245"/>
      <c r="P308" s="245"/>
      <c r="Q308" s="245"/>
      <c r="R308" s="245"/>
      <c r="S308" s="245"/>
      <c r="T308" s="246"/>
      <c r="AT308" s="247" t="s">
        <v>141</v>
      </c>
      <c r="AU308" s="247" t="s">
        <v>110</v>
      </c>
      <c r="AV308" s="14" t="s">
        <v>139</v>
      </c>
      <c r="AW308" s="14" t="s">
        <v>30</v>
      </c>
      <c r="AX308" s="14" t="s">
        <v>75</v>
      </c>
      <c r="AY308" s="247" t="s">
        <v>132</v>
      </c>
    </row>
    <row r="309" spans="1:65" s="13" customFormat="1">
      <c r="B309" s="225"/>
      <c r="C309" s="226"/>
      <c r="D309" s="227" t="s">
        <v>141</v>
      </c>
      <c r="E309" s="228" t="s">
        <v>1</v>
      </c>
      <c r="F309" s="229" t="s">
        <v>142</v>
      </c>
      <c r="G309" s="226"/>
      <c r="H309" s="230">
        <v>12.276</v>
      </c>
      <c r="I309" s="231"/>
      <c r="J309" s="226"/>
      <c r="K309" s="226"/>
      <c r="L309" s="232"/>
      <c r="M309" s="233"/>
      <c r="N309" s="234"/>
      <c r="O309" s="234"/>
      <c r="P309" s="234"/>
      <c r="Q309" s="234"/>
      <c r="R309" s="234"/>
      <c r="S309" s="234"/>
      <c r="T309" s="235"/>
      <c r="AT309" s="236" t="s">
        <v>141</v>
      </c>
      <c r="AU309" s="236" t="s">
        <v>110</v>
      </c>
      <c r="AV309" s="13" t="s">
        <v>110</v>
      </c>
      <c r="AW309" s="13" t="s">
        <v>30</v>
      </c>
      <c r="AX309" s="13" t="s">
        <v>75</v>
      </c>
      <c r="AY309" s="236" t="s">
        <v>132</v>
      </c>
    </row>
    <row r="310" spans="1:65" s="13" customFormat="1" ht="22.5">
      <c r="B310" s="225"/>
      <c r="C310" s="226"/>
      <c r="D310" s="227" t="s">
        <v>141</v>
      </c>
      <c r="E310" s="228" t="s">
        <v>1</v>
      </c>
      <c r="F310" s="229" t="s">
        <v>489</v>
      </c>
      <c r="G310" s="226"/>
      <c r="H310" s="230">
        <v>19.238</v>
      </c>
      <c r="I310" s="231"/>
      <c r="J310" s="226"/>
      <c r="K310" s="226"/>
      <c r="L310" s="232"/>
      <c r="M310" s="233"/>
      <c r="N310" s="234"/>
      <c r="O310" s="234"/>
      <c r="P310" s="234"/>
      <c r="Q310" s="234"/>
      <c r="R310" s="234"/>
      <c r="S310" s="234"/>
      <c r="T310" s="235"/>
      <c r="AT310" s="236" t="s">
        <v>141</v>
      </c>
      <c r="AU310" s="236" t="s">
        <v>110</v>
      </c>
      <c r="AV310" s="13" t="s">
        <v>110</v>
      </c>
      <c r="AW310" s="13" t="s">
        <v>30</v>
      </c>
      <c r="AX310" s="13" t="s">
        <v>75</v>
      </c>
      <c r="AY310" s="236" t="s">
        <v>132</v>
      </c>
    </row>
    <row r="311" spans="1:65" s="13" customFormat="1" ht="22.5">
      <c r="B311" s="225"/>
      <c r="C311" s="226"/>
      <c r="D311" s="227" t="s">
        <v>141</v>
      </c>
      <c r="E311" s="228" t="s">
        <v>1</v>
      </c>
      <c r="F311" s="229" t="s">
        <v>490</v>
      </c>
      <c r="G311" s="226"/>
      <c r="H311" s="230">
        <v>11.106</v>
      </c>
      <c r="I311" s="231"/>
      <c r="J311" s="226"/>
      <c r="K311" s="226"/>
      <c r="L311" s="232"/>
      <c r="M311" s="233"/>
      <c r="N311" s="234"/>
      <c r="O311" s="234"/>
      <c r="P311" s="234"/>
      <c r="Q311" s="234"/>
      <c r="R311" s="234"/>
      <c r="S311" s="234"/>
      <c r="T311" s="235"/>
      <c r="AT311" s="236" t="s">
        <v>141</v>
      </c>
      <c r="AU311" s="236" t="s">
        <v>110</v>
      </c>
      <c r="AV311" s="13" t="s">
        <v>110</v>
      </c>
      <c r="AW311" s="13" t="s">
        <v>30</v>
      </c>
      <c r="AX311" s="13" t="s">
        <v>75</v>
      </c>
      <c r="AY311" s="236" t="s">
        <v>132</v>
      </c>
    </row>
    <row r="312" spans="1:65" s="13" customFormat="1" ht="22.5">
      <c r="B312" s="225"/>
      <c r="C312" s="226"/>
      <c r="D312" s="227" t="s">
        <v>141</v>
      </c>
      <c r="E312" s="228" t="s">
        <v>1</v>
      </c>
      <c r="F312" s="229" t="s">
        <v>491</v>
      </c>
      <c r="G312" s="226"/>
      <c r="H312" s="230">
        <v>8.6639999999999997</v>
      </c>
      <c r="I312" s="231"/>
      <c r="J312" s="226"/>
      <c r="K312" s="226"/>
      <c r="L312" s="232"/>
      <c r="M312" s="233"/>
      <c r="N312" s="234"/>
      <c r="O312" s="234"/>
      <c r="P312" s="234"/>
      <c r="Q312" s="234"/>
      <c r="R312" s="234"/>
      <c r="S312" s="234"/>
      <c r="T312" s="235"/>
      <c r="AT312" s="236" t="s">
        <v>141</v>
      </c>
      <c r="AU312" s="236" t="s">
        <v>110</v>
      </c>
      <c r="AV312" s="13" t="s">
        <v>110</v>
      </c>
      <c r="AW312" s="13" t="s">
        <v>30</v>
      </c>
      <c r="AX312" s="13" t="s">
        <v>75</v>
      </c>
      <c r="AY312" s="236" t="s">
        <v>132</v>
      </c>
    </row>
    <row r="313" spans="1:65" s="13" customFormat="1">
      <c r="B313" s="225"/>
      <c r="C313" s="226"/>
      <c r="D313" s="227" t="s">
        <v>141</v>
      </c>
      <c r="E313" s="228" t="s">
        <v>1</v>
      </c>
      <c r="F313" s="229" t="s">
        <v>144</v>
      </c>
      <c r="G313" s="226"/>
      <c r="H313" s="230">
        <v>12.276</v>
      </c>
      <c r="I313" s="231"/>
      <c r="J313" s="226"/>
      <c r="K313" s="226"/>
      <c r="L313" s="232"/>
      <c r="M313" s="233"/>
      <c r="N313" s="234"/>
      <c r="O313" s="234"/>
      <c r="P313" s="234"/>
      <c r="Q313" s="234"/>
      <c r="R313" s="234"/>
      <c r="S313" s="234"/>
      <c r="T313" s="235"/>
      <c r="AT313" s="236" t="s">
        <v>141</v>
      </c>
      <c r="AU313" s="236" t="s">
        <v>110</v>
      </c>
      <c r="AV313" s="13" t="s">
        <v>110</v>
      </c>
      <c r="AW313" s="13" t="s">
        <v>30</v>
      </c>
      <c r="AX313" s="13" t="s">
        <v>75</v>
      </c>
      <c r="AY313" s="236" t="s">
        <v>132</v>
      </c>
    </row>
    <row r="314" spans="1:65" s="13" customFormat="1" ht="22.5">
      <c r="B314" s="225"/>
      <c r="C314" s="226"/>
      <c r="D314" s="227" t="s">
        <v>141</v>
      </c>
      <c r="E314" s="228" t="s">
        <v>1</v>
      </c>
      <c r="F314" s="229" t="s">
        <v>145</v>
      </c>
      <c r="G314" s="226"/>
      <c r="H314" s="230">
        <v>17.984999999999999</v>
      </c>
      <c r="I314" s="231"/>
      <c r="J314" s="226"/>
      <c r="K314" s="226"/>
      <c r="L314" s="232"/>
      <c r="M314" s="233"/>
      <c r="N314" s="234"/>
      <c r="O314" s="234"/>
      <c r="P314" s="234"/>
      <c r="Q314" s="234"/>
      <c r="R314" s="234"/>
      <c r="S314" s="234"/>
      <c r="T314" s="235"/>
      <c r="AT314" s="236" t="s">
        <v>141</v>
      </c>
      <c r="AU314" s="236" t="s">
        <v>110</v>
      </c>
      <c r="AV314" s="13" t="s">
        <v>110</v>
      </c>
      <c r="AW314" s="13" t="s">
        <v>30</v>
      </c>
      <c r="AX314" s="13" t="s">
        <v>75</v>
      </c>
      <c r="AY314" s="236" t="s">
        <v>132</v>
      </c>
    </row>
    <row r="315" spans="1:65" s="13" customFormat="1" ht="22.5">
      <c r="B315" s="225"/>
      <c r="C315" s="226"/>
      <c r="D315" s="227" t="s">
        <v>141</v>
      </c>
      <c r="E315" s="228" t="s">
        <v>1</v>
      </c>
      <c r="F315" s="229" t="s">
        <v>492</v>
      </c>
      <c r="G315" s="226"/>
      <c r="H315" s="230">
        <v>13.539</v>
      </c>
      <c r="I315" s="231"/>
      <c r="J315" s="226"/>
      <c r="K315" s="226"/>
      <c r="L315" s="232"/>
      <c r="M315" s="233"/>
      <c r="N315" s="234"/>
      <c r="O315" s="234"/>
      <c r="P315" s="234"/>
      <c r="Q315" s="234"/>
      <c r="R315" s="234"/>
      <c r="S315" s="234"/>
      <c r="T315" s="235"/>
      <c r="AT315" s="236" t="s">
        <v>141</v>
      </c>
      <c r="AU315" s="236" t="s">
        <v>110</v>
      </c>
      <c r="AV315" s="13" t="s">
        <v>110</v>
      </c>
      <c r="AW315" s="13" t="s">
        <v>30</v>
      </c>
      <c r="AX315" s="13" t="s">
        <v>75</v>
      </c>
      <c r="AY315" s="236" t="s">
        <v>132</v>
      </c>
    </row>
    <row r="316" spans="1:65" s="13" customFormat="1" ht="22.5">
      <c r="B316" s="225"/>
      <c r="C316" s="226"/>
      <c r="D316" s="227" t="s">
        <v>141</v>
      </c>
      <c r="E316" s="228" t="s">
        <v>1</v>
      </c>
      <c r="F316" s="229" t="s">
        <v>493</v>
      </c>
      <c r="G316" s="226"/>
      <c r="H316" s="230">
        <v>7.6879999999999997</v>
      </c>
      <c r="I316" s="231"/>
      <c r="J316" s="226"/>
      <c r="K316" s="226"/>
      <c r="L316" s="232"/>
      <c r="M316" s="233"/>
      <c r="N316" s="234"/>
      <c r="O316" s="234"/>
      <c r="P316" s="234"/>
      <c r="Q316" s="234"/>
      <c r="R316" s="234"/>
      <c r="S316" s="234"/>
      <c r="T316" s="235"/>
      <c r="AT316" s="236" t="s">
        <v>141</v>
      </c>
      <c r="AU316" s="236" t="s">
        <v>110</v>
      </c>
      <c r="AV316" s="13" t="s">
        <v>110</v>
      </c>
      <c r="AW316" s="13" t="s">
        <v>30</v>
      </c>
      <c r="AX316" s="13" t="s">
        <v>75</v>
      </c>
      <c r="AY316" s="236" t="s">
        <v>132</v>
      </c>
    </row>
    <row r="317" spans="1:65" s="14" customFormat="1">
      <c r="B317" s="237"/>
      <c r="C317" s="238"/>
      <c r="D317" s="227" t="s">
        <v>141</v>
      </c>
      <c r="E317" s="239" t="s">
        <v>1</v>
      </c>
      <c r="F317" s="240" t="s">
        <v>146</v>
      </c>
      <c r="G317" s="238"/>
      <c r="H317" s="241">
        <v>102.77200000000001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AT317" s="247" t="s">
        <v>141</v>
      </c>
      <c r="AU317" s="247" t="s">
        <v>110</v>
      </c>
      <c r="AV317" s="14" t="s">
        <v>139</v>
      </c>
      <c r="AW317" s="14" t="s">
        <v>30</v>
      </c>
      <c r="AX317" s="14" t="s">
        <v>80</v>
      </c>
      <c r="AY317" s="247" t="s">
        <v>132</v>
      </c>
    </row>
    <row r="318" spans="1:65" s="2" customFormat="1" ht="16.5" customHeight="1">
      <c r="A318" s="33"/>
      <c r="B318" s="34"/>
      <c r="C318" s="211" t="s">
        <v>494</v>
      </c>
      <c r="D318" s="211" t="s">
        <v>135</v>
      </c>
      <c r="E318" s="212" t="s">
        <v>495</v>
      </c>
      <c r="F318" s="213" t="s">
        <v>496</v>
      </c>
      <c r="G318" s="214" t="s">
        <v>138</v>
      </c>
      <c r="H318" s="215">
        <v>61.774999999999999</v>
      </c>
      <c r="I318" s="216"/>
      <c r="J318" s="215">
        <f>ROUND(I318*H318,3)</f>
        <v>0</v>
      </c>
      <c r="K318" s="217"/>
      <c r="L318" s="38"/>
      <c r="M318" s="218" t="s">
        <v>1</v>
      </c>
      <c r="N318" s="219" t="s">
        <v>41</v>
      </c>
      <c r="O318" s="70"/>
      <c r="P318" s="220">
        <f>O318*H318</f>
        <v>0</v>
      </c>
      <c r="Q318" s="220">
        <v>1E-4</v>
      </c>
      <c r="R318" s="220">
        <f>Q318*H318</f>
        <v>6.1774999999999998E-3</v>
      </c>
      <c r="S318" s="220">
        <v>0</v>
      </c>
      <c r="T318" s="221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222" t="s">
        <v>224</v>
      </c>
      <c r="AT318" s="222" t="s">
        <v>135</v>
      </c>
      <c r="AU318" s="222" t="s">
        <v>110</v>
      </c>
      <c r="AY318" s="16" t="s">
        <v>132</v>
      </c>
      <c r="BE318" s="223">
        <f>IF(N318="základná",J318,0)</f>
        <v>0</v>
      </c>
      <c r="BF318" s="223">
        <f>IF(N318="znížená",J318,0)</f>
        <v>0</v>
      </c>
      <c r="BG318" s="223">
        <f>IF(N318="zákl. prenesená",J318,0)</f>
        <v>0</v>
      </c>
      <c r="BH318" s="223">
        <f>IF(N318="zníž. prenesená",J318,0)</f>
        <v>0</v>
      </c>
      <c r="BI318" s="223">
        <f>IF(N318="nulová",J318,0)</f>
        <v>0</v>
      </c>
      <c r="BJ318" s="16" t="s">
        <v>110</v>
      </c>
      <c r="BK318" s="224">
        <f>ROUND(I318*H318,3)</f>
        <v>0</v>
      </c>
      <c r="BL318" s="16" t="s">
        <v>224</v>
      </c>
      <c r="BM318" s="222" t="s">
        <v>497</v>
      </c>
    </row>
    <row r="319" spans="1:65" s="13" customFormat="1">
      <c r="B319" s="225"/>
      <c r="C319" s="226"/>
      <c r="D319" s="227" t="s">
        <v>141</v>
      </c>
      <c r="E319" s="228" t="s">
        <v>1</v>
      </c>
      <c r="F319" s="229" t="s">
        <v>142</v>
      </c>
      <c r="G319" s="226"/>
      <c r="H319" s="230">
        <v>12.276</v>
      </c>
      <c r="I319" s="231"/>
      <c r="J319" s="226"/>
      <c r="K319" s="226"/>
      <c r="L319" s="232"/>
      <c r="M319" s="233"/>
      <c r="N319" s="234"/>
      <c r="O319" s="234"/>
      <c r="P319" s="234"/>
      <c r="Q319" s="234"/>
      <c r="R319" s="234"/>
      <c r="S319" s="234"/>
      <c r="T319" s="235"/>
      <c r="AT319" s="236" t="s">
        <v>141</v>
      </c>
      <c r="AU319" s="236" t="s">
        <v>110</v>
      </c>
      <c r="AV319" s="13" t="s">
        <v>110</v>
      </c>
      <c r="AW319" s="13" t="s">
        <v>30</v>
      </c>
      <c r="AX319" s="13" t="s">
        <v>75</v>
      </c>
      <c r="AY319" s="236" t="s">
        <v>132</v>
      </c>
    </row>
    <row r="320" spans="1:65" s="13" customFormat="1">
      <c r="B320" s="225"/>
      <c r="C320" s="226"/>
      <c r="D320" s="227" t="s">
        <v>141</v>
      </c>
      <c r="E320" s="228" t="s">
        <v>1</v>
      </c>
      <c r="F320" s="229" t="s">
        <v>143</v>
      </c>
      <c r="G320" s="226"/>
      <c r="H320" s="230">
        <v>19.238</v>
      </c>
      <c r="I320" s="231"/>
      <c r="J320" s="226"/>
      <c r="K320" s="226"/>
      <c r="L320" s="232"/>
      <c r="M320" s="233"/>
      <c r="N320" s="234"/>
      <c r="O320" s="234"/>
      <c r="P320" s="234"/>
      <c r="Q320" s="234"/>
      <c r="R320" s="234"/>
      <c r="S320" s="234"/>
      <c r="T320" s="235"/>
      <c r="AT320" s="236" t="s">
        <v>141</v>
      </c>
      <c r="AU320" s="236" t="s">
        <v>110</v>
      </c>
      <c r="AV320" s="13" t="s">
        <v>110</v>
      </c>
      <c r="AW320" s="13" t="s">
        <v>30</v>
      </c>
      <c r="AX320" s="13" t="s">
        <v>75</v>
      </c>
      <c r="AY320" s="236" t="s">
        <v>132</v>
      </c>
    </row>
    <row r="321" spans="1:65" s="13" customFormat="1">
      <c r="B321" s="225"/>
      <c r="C321" s="226"/>
      <c r="D321" s="227" t="s">
        <v>141</v>
      </c>
      <c r="E321" s="228" t="s">
        <v>1</v>
      </c>
      <c r="F321" s="229" t="s">
        <v>144</v>
      </c>
      <c r="G321" s="226"/>
      <c r="H321" s="230">
        <v>12.276</v>
      </c>
      <c r="I321" s="231"/>
      <c r="J321" s="226"/>
      <c r="K321" s="226"/>
      <c r="L321" s="232"/>
      <c r="M321" s="233"/>
      <c r="N321" s="234"/>
      <c r="O321" s="234"/>
      <c r="P321" s="234"/>
      <c r="Q321" s="234"/>
      <c r="R321" s="234"/>
      <c r="S321" s="234"/>
      <c r="T321" s="235"/>
      <c r="AT321" s="236" t="s">
        <v>141</v>
      </c>
      <c r="AU321" s="236" t="s">
        <v>110</v>
      </c>
      <c r="AV321" s="13" t="s">
        <v>110</v>
      </c>
      <c r="AW321" s="13" t="s">
        <v>30</v>
      </c>
      <c r="AX321" s="13" t="s">
        <v>75</v>
      </c>
      <c r="AY321" s="236" t="s">
        <v>132</v>
      </c>
    </row>
    <row r="322" spans="1:65" s="13" customFormat="1" ht="22.5">
      <c r="B322" s="225"/>
      <c r="C322" s="226"/>
      <c r="D322" s="227" t="s">
        <v>141</v>
      </c>
      <c r="E322" s="228" t="s">
        <v>1</v>
      </c>
      <c r="F322" s="229" t="s">
        <v>145</v>
      </c>
      <c r="G322" s="226"/>
      <c r="H322" s="230">
        <v>17.984999999999999</v>
      </c>
      <c r="I322" s="231"/>
      <c r="J322" s="226"/>
      <c r="K322" s="226"/>
      <c r="L322" s="232"/>
      <c r="M322" s="233"/>
      <c r="N322" s="234"/>
      <c r="O322" s="234"/>
      <c r="P322" s="234"/>
      <c r="Q322" s="234"/>
      <c r="R322" s="234"/>
      <c r="S322" s="234"/>
      <c r="T322" s="235"/>
      <c r="AT322" s="236" t="s">
        <v>141</v>
      </c>
      <c r="AU322" s="236" t="s">
        <v>110</v>
      </c>
      <c r="AV322" s="13" t="s">
        <v>110</v>
      </c>
      <c r="AW322" s="13" t="s">
        <v>30</v>
      </c>
      <c r="AX322" s="13" t="s">
        <v>75</v>
      </c>
      <c r="AY322" s="236" t="s">
        <v>132</v>
      </c>
    </row>
    <row r="323" spans="1:65" s="14" customFormat="1">
      <c r="B323" s="237"/>
      <c r="C323" s="238"/>
      <c r="D323" s="227" t="s">
        <v>141</v>
      </c>
      <c r="E323" s="239" t="s">
        <v>1</v>
      </c>
      <c r="F323" s="240" t="s">
        <v>146</v>
      </c>
      <c r="G323" s="238"/>
      <c r="H323" s="241">
        <v>61.774999999999999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AT323" s="247" t="s">
        <v>141</v>
      </c>
      <c r="AU323" s="247" t="s">
        <v>110</v>
      </c>
      <c r="AV323" s="14" t="s">
        <v>139</v>
      </c>
      <c r="AW323" s="14" t="s">
        <v>30</v>
      </c>
      <c r="AX323" s="14" t="s">
        <v>80</v>
      </c>
      <c r="AY323" s="247" t="s">
        <v>132</v>
      </c>
    </row>
    <row r="324" spans="1:65" s="2" customFormat="1" ht="16.5" customHeight="1">
      <c r="A324" s="33"/>
      <c r="B324" s="34"/>
      <c r="C324" s="211" t="s">
        <v>498</v>
      </c>
      <c r="D324" s="211" t="s">
        <v>135</v>
      </c>
      <c r="E324" s="212" t="s">
        <v>499</v>
      </c>
      <c r="F324" s="213" t="s">
        <v>500</v>
      </c>
      <c r="G324" s="214" t="s">
        <v>138</v>
      </c>
      <c r="H324" s="215">
        <v>61.774999999999999</v>
      </c>
      <c r="I324" s="216"/>
      <c r="J324" s="215">
        <f>ROUND(I324*H324,3)</f>
        <v>0</v>
      </c>
      <c r="K324" s="217"/>
      <c r="L324" s="38"/>
      <c r="M324" s="218" t="s">
        <v>1</v>
      </c>
      <c r="N324" s="219" t="s">
        <v>41</v>
      </c>
      <c r="O324" s="70"/>
      <c r="P324" s="220">
        <f>O324*H324</f>
        <v>0</v>
      </c>
      <c r="Q324" s="220">
        <v>1E-4</v>
      </c>
      <c r="R324" s="220">
        <f>Q324*H324</f>
        <v>6.1774999999999998E-3</v>
      </c>
      <c r="S324" s="220">
        <v>0</v>
      </c>
      <c r="T324" s="221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222" t="s">
        <v>224</v>
      </c>
      <c r="AT324" s="222" t="s">
        <v>135</v>
      </c>
      <c r="AU324" s="222" t="s">
        <v>110</v>
      </c>
      <c r="AY324" s="16" t="s">
        <v>132</v>
      </c>
      <c r="BE324" s="223">
        <f>IF(N324="základná",J324,0)</f>
        <v>0</v>
      </c>
      <c r="BF324" s="223">
        <f>IF(N324="znížená",J324,0)</f>
        <v>0</v>
      </c>
      <c r="BG324" s="223">
        <f>IF(N324="zákl. prenesená",J324,0)</f>
        <v>0</v>
      </c>
      <c r="BH324" s="223">
        <f>IF(N324="zníž. prenesená",J324,0)</f>
        <v>0</v>
      </c>
      <c r="BI324" s="223">
        <f>IF(N324="nulová",J324,0)</f>
        <v>0</v>
      </c>
      <c r="BJ324" s="16" t="s">
        <v>110</v>
      </c>
      <c r="BK324" s="224">
        <f>ROUND(I324*H324,3)</f>
        <v>0</v>
      </c>
      <c r="BL324" s="16" t="s">
        <v>224</v>
      </c>
      <c r="BM324" s="222" t="s">
        <v>501</v>
      </c>
    </row>
    <row r="325" spans="1:65" s="13" customFormat="1">
      <c r="B325" s="225"/>
      <c r="C325" s="226"/>
      <c r="D325" s="227" t="s">
        <v>141</v>
      </c>
      <c r="E325" s="228" t="s">
        <v>1</v>
      </c>
      <c r="F325" s="229" t="s">
        <v>142</v>
      </c>
      <c r="G325" s="226"/>
      <c r="H325" s="230">
        <v>12.276</v>
      </c>
      <c r="I325" s="231"/>
      <c r="J325" s="226"/>
      <c r="K325" s="226"/>
      <c r="L325" s="232"/>
      <c r="M325" s="233"/>
      <c r="N325" s="234"/>
      <c r="O325" s="234"/>
      <c r="P325" s="234"/>
      <c r="Q325" s="234"/>
      <c r="R325" s="234"/>
      <c r="S325" s="234"/>
      <c r="T325" s="235"/>
      <c r="AT325" s="236" t="s">
        <v>141</v>
      </c>
      <c r="AU325" s="236" t="s">
        <v>110</v>
      </c>
      <c r="AV325" s="13" t="s">
        <v>110</v>
      </c>
      <c r="AW325" s="13" t="s">
        <v>30</v>
      </c>
      <c r="AX325" s="13" t="s">
        <v>75</v>
      </c>
      <c r="AY325" s="236" t="s">
        <v>132</v>
      </c>
    </row>
    <row r="326" spans="1:65" s="13" customFormat="1">
      <c r="B326" s="225"/>
      <c r="C326" s="226"/>
      <c r="D326" s="227" t="s">
        <v>141</v>
      </c>
      <c r="E326" s="228" t="s">
        <v>1</v>
      </c>
      <c r="F326" s="229" t="s">
        <v>143</v>
      </c>
      <c r="G326" s="226"/>
      <c r="H326" s="230">
        <v>19.238</v>
      </c>
      <c r="I326" s="231"/>
      <c r="J326" s="226"/>
      <c r="K326" s="226"/>
      <c r="L326" s="232"/>
      <c r="M326" s="233"/>
      <c r="N326" s="234"/>
      <c r="O326" s="234"/>
      <c r="P326" s="234"/>
      <c r="Q326" s="234"/>
      <c r="R326" s="234"/>
      <c r="S326" s="234"/>
      <c r="T326" s="235"/>
      <c r="AT326" s="236" t="s">
        <v>141</v>
      </c>
      <c r="AU326" s="236" t="s">
        <v>110</v>
      </c>
      <c r="AV326" s="13" t="s">
        <v>110</v>
      </c>
      <c r="AW326" s="13" t="s">
        <v>30</v>
      </c>
      <c r="AX326" s="13" t="s">
        <v>75</v>
      </c>
      <c r="AY326" s="236" t="s">
        <v>132</v>
      </c>
    </row>
    <row r="327" spans="1:65" s="13" customFormat="1">
      <c r="B327" s="225"/>
      <c r="C327" s="226"/>
      <c r="D327" s="227" t="s">
        <v>141</v>
      </c>
      <c r="E327" s="228" t="s">
        <v>1</v>
      </c>
      <c r="F327" s="229" t="s">
        <v>144</v>
      </c>
      <c r="G327" s="226"/>
      <c r="H327" s="230">
        <v>12.276</v>
      </c>
      <c r="I327" s="231"/>
      <c r="J327" s="226"/>
      <c r="K327" s="226"/>
      <c r="L327" s="232"/>
      <c r="M327" s="233"/>
      <c r="N327" s="234"/>
      <c r="O327" s="234"/>
      <c r="P327" s="234"/>
      <c r="Q327" s="234"/>
      <c r="R327" s="234"/>
      <c r="S327" s="234"/>
      <c r="T327" s="235"/>
      <c r="AT327" s="236" t="s">
        <v>141</v>
      </c>
      <c r="AU327" s="236" t="s">
        <v>110</v>
      </c>
      <c r="AV327" s="13" t="s">
        <v>110</v>
      </c>
      <c r="AW327" s="13" t="s">
        <v>30</v>
      </c>
      <c r="AX327" s="13" t="s">
        <v>75</v>
      </c>
      <c r="AY327" s="236" t="s">
        <v>132</v>
      </c>
    </row>
    <row r="328" spans="1:65" s="13" customFormat="1" ht="22.5">
      <c r="B328" s="225"/>
      <c r="C328" s="226"/>
      <c r="D328" s="227" t="s">
        <v>141</v>
      </c>
      <c r="E328" s="228" t="s">
        <v>1</v>
      </c>
      <c r="F328" s="229" t="s">
        <v>145</v>
      </c>
      <c r="G328" s="226"/>
      <c r="H328" s="230">
        <v>17.984999999999999</v>
      </c>
      <c r="I328" s="231"/>
      <c r="J328" s="226"/>
      <c r="K328" s="226"/>
      <c r="L328" s="232"/>
      <c r="M328" s="233"/>
      <c r="N328" s="234"/>
      <c r="O328" s="234"/>
      <c r="P328" s="234"/>
      <c r="Q328" s="234"/>
      <c r="R328" s="234"/>
      <c r="S328" s="234"/>
      <c r="T328" s="235"/>
      <c r="AT328" s="236" t="s">
        <v>141</v>
      </c>
      <c r="AU328" s="236" t="s">
        <v>110</v>
      </c>
      <c r="AV328" s="13" t="s">
        <v>110</v>
      </c>
      <c r="AW328" s="13" t="s">
        <v>30</v>
      </c>
      <c r="AX328" s="13" t="s">
        <v>75</v>
      </c>
      <c r="AY328" s="236" t="s">
        <v>132</v>
      </c>
    </row>
    <row r="329" spans="1:65" s="14" customFormat="1">
      <c r="B329" s="237"/>
      <c r="C329" s="238"/>
      <c r="D329" s="227" t="s">
        <v>141</v>
      </c>
      <c r="E329" s="239" t="s">
        <v>1</v>
      </c>
      <c r="F329" s="240" t="s">
        <v>146</v>
      </c>
      <c r="G329" s="238"/>
      <c r="H329" s="241">
        <v>61.774999999999999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AT329" s="247" t="s">
        <v>141</v>
      </c>
      <c r="AU329" s="247" t="s">
        <v>110</v>
      </c>
      <c r="AV329" s="14" t="s">
        <v>139</v>
      </c>
      <c r="AW329" s="14" t="s">
        <v>30</v>
      </c>
      <c r="AX329" s="14" t="s">
        <v>80</v>
      </c>
      <c r="AY329" s="247" t="s">
        <v>132</v>
      </c>
    </row>
    <row r="330" spans="1:65" s="12" customFormat="1" ht="25.9" customHeight="1">
      <c r="B330" s="195"/>
      <c r="C330" s="196"/>
      <c r="D330" s="197" t="s">
        <v>74</v>
      </c>
      <c r="E330" s="198" t="s">
        <v>185</v>
      </c>
      <c r="F330" s="198" t="s">
        <v>502</v>
      </c>
      <c r="G330" s="196"/>
      <c r="H330" s="196"/>
      <c r="I330" s="199"/>
      <c r="J330" s="200">
        <f>BK330</f>
        <v>0</v>
      </c>
      <c r="K330" s="196"/>
      <c r="L330" s="201"/>
      <c r="M330" s="202"/>
      <c r="N330" s="203"/>
      <c r="O330" s="203"/>
      <c r="P330" s="204">
        <f>P331</f>
        <v>0</v>
      </c>
      <c r="Q330" s="203"/>
      <c r="R330" s="204">
        <f>R331</f>
        <v>1.1800000000000001E-2</v>
      </c>
      <c r="S330" s="203"/>
      <c r="T330" s="205">
        <f>T331</f>
        <v>0</v>
      </c>
      <c r="AR330" s="206" t="s">
        <v>155</v>
      </c>
      <c r="AT330" s="207" t="s">
        <v>74</v>
      </c>
      <c r="AU330" s="207" t="s">
        <v>75</v>
      </c>
      <c r="AY330" s="206" t="s">
        <v>132</v>
      </c>
      <c r="BK330" s="208">
        <f>BK331</f>
        <v>0</v>
      </c>
    </row>
    <row r="331" spans="1:65" s="12" customFormat="1" ht="22.9" customHeight="1">
      <c r="B331" s="195"/>
      <c r="C331" s="196"/>
      <c r="D331" s="197" t="s">
        <v>74</v>
      </c>
      <c r="E331" s="209" t="s">
        <v>503</v>
      </c>
      <c r="F331" s="209" t="s">
        <v>504</v>
      </c>
      <c r="G331" s="196"/>
      <c r="H331" s="196"/>
      <c r="I331" s="199"/>
      <c r="J331" s="210">
        <f>BK331</f>
        <v>0</v>
      </c>
      <c r="K331" s="196"/>
      <c r="L331" s="201"/>
      <c r="M331" s="202"/>
      <c r="N331" s="203"/>
      <c r="O331" s="203"/>
      <c r="P331" s="204">
        <f>SUM(P332:P338)</f>
        <v>0</v>
      </c>
      <c r="Q331" s="203"/>
      <c r="R331" s="204">
        <f>SUM(R332:R338)</f>
        <v>1.1800000000000001E-2</v>
      </c>
      <c r="S331" s="203"/>
      <c r="T331" s="205">
        <f>SUM(T332:T338)</f>
        <v>0</v>
      </c>
      <c r="AR331" s="206" t="s">
        <v>155</v>
      </c>
      <c r="AT331" s="207" t="s">
        <v>74</v>
      </c>
      <c r="AU331" s="207" t="s">
        <v>80</v>
      </c>
      <c r="AY331" s="206" t="s">
        <v>132</v>
      </c>
      <c r="BK331" s="208">
        <f>SUM(BK332:BK338)</f>
        <v>0</v>
      </c>
    </row>
    <row r="332" spans="1:65" s="2" customFormat="1" ht="24" customHeight="1">
      <c r="A332" s="33"/>
      <c r="B332" s="34"/>
      <c r="C332" s="211" t="s">
        <v>505</v>
      </c>
      <c r="D332" s="211" t="s">
        <v>135</v>
      </c>
      <c r="E332" s="212" t="s">
        <v>506</v>
      </c>
      <c r="F332" s="213" t="s">
        <v>507</v>
      </c>
      <c r="G332" s="214" t="s">
        <v>181</v>
      </c>
      <c r="H332" s="215">
        <v>4</v>
      </c>
      <c r="I332" s="216"/>
      <c r="J332" s="215">
        <f t="shared" ref="J332:J338" si="15">ROUND(I332*H332,3)</f>
        <v>0</v>
      </c>
      <c r="K332" s="217"/>
      <c r="L332" s="38"/>
      <c r="M332" s="218" t="s">
        <v>1</v>
      </c>
      <c r="N332" s="219" t="s">
        <v>41</v>
      </c>
      <c r="O332" s="70"/>
      <c r="P332" s="220">
        <f t="shared" ref="P332:P338" si="16">O332*H332</f>
        <v>0</v>
      </c>
      <c r="Q332" s="220">
        <v>0</v>
      </c>
      <c r="R332" s="220">
        <f t="shared" ref="R332:R338" si="17">Q332*H332</f>
        <v>0</v>
      </c>
      <c r="S332" s="220">
        <v>0</v>
      </c>
      <c r="T332" s="221">
        <f t="shared" ref="T332:T338" si="18"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222" t="s">
        <v>454</v>
      </c>
      <c r="AT332" s="222" t="s">
        <v>135</v>
      </c>
      <c r="AU332" s="222" t="s">
        <v>110</v>
      </c>
      <c r="AY332" s="16" t="s">
        <v>132</v>
      </c>
      <c r="BE332" s="223">
        <f t="shared" ref="BE332:BE338" si="19">IF(N332="základná",J332,0)</f>
        <v>0</v>
      </c>
      <c r="BF332" s="223">
        <f t="shared" ref="BF332:BF338" si="20">IF(N332="znížená",J332,0)</f>
        <v>0</v>
      </c>
      <c r="BG332" s="223">
        <f t="shared" ref="BG332:BG338" si="21">IF(N332="zákl. prenesená",J332,0)</f>
        <v>0</v>
      </c>
      <c r="BH332" s="223">
        <f t="shared" ref="BH332:BH338" si="22">IF(N332="zníž. prenesená",J332,0)</f>
        <v>0</v>
      </c>
      <c r="BI332" s="223">
        <f t="shared" ref="BI332:BI338" si="23">IF(N332="nulová",J332,0)</f>
        <v>0</v>
      </c>
      <c r="BJ332" s="16" t="s">
        <v>110</v>
      </c>
      <c r="BK332" s="224">
        <f t="shared" ref="BK332:BK338" si="24">ROUND(I332*H332,3)</f>
        <v>0</v>
      </c>
      <c r="BL332" s="16" t="s">
        <v>454</v>
      </c>
      <c r="BM332" s="222" t="s">
        <v>508</v>
      </c>
    </row>
    <row r="333" spans="1:65" s="2" customFormat="1" ht="16.5" customHeight="1">
      <c r="A333" s="33"/>
      <c r="B333" s="34"/>
      <c r="C333" s="248" t="s">
        <v>509</v>
      </c>
      <c r="D333" s="248" t="s">
        <v>185</v>
      </c>
      <c r="E333" s="249" t="s">
        <v>510</v>
      </c>
      <c r="F333" s="250" t="s">
        <v>511</v>
      </c>
      <c r="G333" s="251" t="s">
        <v>181</v>
      </c>
      <c r="H333" s="252">
        <v>4</v>
      </c>
      <c r="I333" s="253"/>
      <c r="J333" s="252">
        <f t="shared" si="15"/>
        <v>0</v>
      </c>
      <c r="K333" s="254"/>
      <c r="L333" s="255"/>
      <c r="M333" s="256" t="s">
        <v>1</v>
      </c>
      <c r="N333" s="257" t="s">
        <v>41</v>
      </c>
      <c r="O333" s="70"/>
      <c r="P333" s="220">
        <f t="shared" si="16"/>
        <v>0</v>
      </c>
      <c r="Q333" s="220">
        <v>5.0000000000000002E-5</v>
      </c>
      <c r="R333" s="220">
        <f t="shared" si="17"/>
        <v>2.0000000000000001E-4</v>
      </c>
      <c r="S333" s="220">
        <v>0</v>
      </c>
      <c r="T333" s="221">
        <f t="shared" si="18"/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222" t="s">
        <v>512</v>
      </c>
      <c r="AT333" s="222" t="s">
        <v>185</v>
      </c>
      <c r="AU333" s="222" t="s">
        <v>110</v>
      </c>
      <c r="AY333" s="16" t="s">
        <v>132</v>
      </c>
      <c r="BE333" s="223">
        <f t="shared" si="19"/>
        <v>0</v>
      </c>
      <c r="BF333" s="223">
        <f t="shared" si="20"/>
        <v>0</v>
      </c>
      <c r="BG333" s="223">
        <f t="shared" si="21"/>
        <v>0</v>
      </c>
      <c r="BH333" s="223">
        <f t="shared" si="22"/>
        <v>0</v>
      </c>
      <c r="BI333" s="223">
        <f t="shared" si="23"/>
        <v>0</v>
      </c>
      <c r="BJ333" s="16" t="s">
        <v>110</v>
      </c>
      <c r="BK333" s="224">
        <f t="shared" si="24"/>
        <v>0</v>
      </c>
      <c r="BL333" s="16" t="s">
        <v>512</v>
      </c>
      <c r="BM333" s="222" t="s">
        <v>513</v>
      </c>
    </row>
    <row r="334" spans="1:65" s="2" customFormat="1" ht="24" customHeight="1">
      <c r="A334" s="33"/>
      <c r="B334" s="34"/>
      <c r="C334" s="211" t="s">
        <v>514</v>
      </c>
      <c r="D334" s="211" t="s">
        <v>135</v>
      </c>
      <c r="E334" s="212" t="s">
        <v>515</v>
      </c>
      <c r="F334" s="213" t="s">
        <v>516</v>
      </c>
      <c r="G334" s="214" t="s">
        <v>181</v>
      </c>
      <c r="H334" s="215">
        <v>10</v>
      </c>
      <c r="I334" s="216"/>
      <c r="J334" s="215">
        <f t="shared" si="15"/>
        <v>0</v>
      </c>
      <c r="K334" s="217"/>
      <c r="L334" s="38"/>
      <c r="M334" s="218" t="s">
        <v>1</v>
      </c>
      <c r="N334" s="219" t="s">
        <v>41</v>
      </c>
      <c r="O334" s="70"/>
      <c r="P334" s="220">
        <f t="shared" si="16"/>
        <v>0</v>
      </c>
      <c r="Q334" s="220">
        <v>0</v>
      </c>
      <c r="R334" s="220">
        <f t="shared" si="17"/>
        <v>0</v>
      </c>
      <c r="S334" s="220">
        <v>0</v>
      </c>
      <c r="T334" s="221">
        <f t="shared" si="18"/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222" t="s">
        <v>454</v>
      </c>
      <c r="AT334" s="222" t="s">
        <v>135</v>
      </c>
      <c r="AU334" s="222" t="s">
        <v>110</v>
      </c>
      <c r="AY334" s="16" t="s">
        <v>132</v>
      </c>
      <c r="BE334" s="223">
        <f t="shared" si="19"/>
        <v>0</v>
      </c>
      <c r="BF334" s="223">
        <f t="shared" si="20"/>
        <v>0</v>
      </c>
      <c r="BG334" s="223">
        <f t="shared" si="21"/>
        <v>0</v>
      </c>
      <c r="BH334" s="223">
        <f t="shared" si="22"/>
        <v>0</v>
      </c>
      <c r="BI334" s="223">
        <f t="shared" si="23"/>
        <v>0</v>
      </c>
      <c r="BJ334" s="16" t="s">
        <v>110</v>
      </c>
      <c r="BK334" s="224">
        <f t="shared" si="24"/>
        <v>0</v>
      </c>
      <c r="BL334" s="16" t="s">
        <v>454</v>
      </c>
      <c r="BM334" s="222" t="s">
        <v>517</v>
      </c>
    </row>
    <row r="335" spans="1:65" s="2" customFormat="1" ht="16.5" customHeight="1">
      <c r="A335" s="33"/>
      <c r="B335" s="34"/>
      <c r="C335" s="248" t="s">
        <v>518</v>
      </c>
      <c r="D335" s="248" t="s">
        <v>185</v>
      </c>
      <c r="E335" s="249" t="s">
        <v>519</v>
      </c>
      <c r="F335" s="250" t="s">
        <v>520</v>
      </c>
      <c r="G335" s="251" t="s">
        <v>181</v>
      </c>
      <c r="H335" s="252">
        <v>10</v>
      </c>
      <c r="I335" s="253"/>
      <c r="J335" s="252">
        <f t="shared" si="15"/>
        <v>0</v>
      </c>
      <c r="K335" s="254"/>
      <c r="L335" s="255"/>
      <c r="M335" s="256" t="s">
        <v>1</v>
      </c>
      <c r="N335" s="257" t="s">
        <v>41</v>
      </c>
      <c r="O335" s="70"/>
      <c r="P335" s="220">
        <f t="shared" si="16"/>
        <v>0</v>
      </c>
      <c r="Q335" s="220">
        <v>1E-3</v>
      </c>
      <c r="R335" s="220">
        <f t="shared" si="17"/>
        <v>0.01</v>
      </c>
      <c r="S335" s="220">
        <v>0</v>
      </c>
      <c r="T335" s="221">
        <f t="shared" si="18"/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222" t="s">
        <v>512</v>
      </c>
      <c r="AT335" s="222" t="s">
        <v>185</v>
      </c>
      <c r="AU335" s="222" t="s">
        <v>110</v>
      </c>
      <c r="AY335" s="16" t="s">
        <v>132</v>
      </c>
      <c r="BE335" s="223">
        <f t="shared" si="19"/>
        <v>0</v>
      </c>
      <c r="BF335" s="223">
        <f t="shared" si="20"/>
        <v>0</v>
      </c>
      <c r="BG335" s="223">
        <f t="shared" si="21"/>
        <v>0</v>
      </c>
      <c r="BH335" s="223">
        <f t="shared" si="22"/>
        <v>0</v>
      </c>
      <c r="BI335" s="223">
        <f t="shared" si="23"/>
        <v>0</v>
      </c>
      <c r="BJ335" s="16" t="s">
        <v>110</v>
      </c>
      <c r="BK335" s="224">
        <f t="shared" si="24"/>
        <v>0</v>
      </c>
      <c r="BL335" s="16" t="s">
        <v>512</v>
      </c>
      <c r="BM335" s="222" t="s">
        <v>521</v>
      </c>
    </row>
    <row r="336" spans="1:65" s="2" customFormat="1" ht="16.5" customHeight="1">
      <c r="A336" s="33"/>
      <c r="B336" s="34"/>
      <c r="C336" s="248" t="s">
        <v>522</v>
      </c>
      <c r="D336" s="248" t="s">
        <v>185</v>
      </c>
      <c r="E336" s="249" t="s">
        <v>523</v>
      </c>
      <c r="F336" s="250" t="s">
        <v>524</v>
      </c>
      <c r="G336" s="251" t="s">
        <v>181</v>
      </c>
      <c r="H336" s="252">
        <v>10</v>
      </c>
      <c r="I336" s="253"/>
      <c r="J336" s="252">
        <f t="shared" si="15"/>
        <v>0</v>
      </c>
      <c r="K336" s="254"/>
      <c r="L336" s="255"/>
      <c r="M336" s="256" t="s">
        <v>1</v>
      </c>
      <c r="N336" s="257" t="s">
        <v>41</v>
      </c>
      <c r="O336" s="70"/>
      <c r="P336" s="220">
        <f t="shared" si="16"/>
        <v>0</v>
      </c>
      <c r="Q336" s="220">
        <v>1.6000000000000001E-4</v>
      </c>
      <c r="R336" s="220">
        <f t="shared" si="17"/>
        <v>1.6000000000000001E-3</v>
      </c>
      <c r="S336" s="220">
        <v>0</v>
      </c>
      <c r="T336" s="221">
        <f t="shared" si="18"/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222" t="s">
        <v>512</v>
      </c>
      <c r="AT336" s="222" t="s">
        <v>185</v>
      </c>
      <c r="AU336" s="222" t="s">
        <v>110</v>
      </c>
      <c r="AY336" s="16" t="s">
        <v>132</v>
      </c>
      <c r="BE336" s="223">
        <f t="shared" si="19"/>
        <v>0</v>
      </c>
      <c r="BF336" s="223">
        <f t="shared" si="20"/>
        <v>0</v>
      </c>
      <c r="BG336" s="223">
        <f t="shared" si="21"/>
        <v>0</v>
      </c>
      <c r="BH336" s="223">
        <f t="shared" si="22"/>
        <v>0</v>
      </c>
      <c r="BI336" s="223">
        <f t="shared" si="23"/>
        <v>0</v>
      </c>
      <c r="BJ336" s="16" t="s">
        <v>110</v>
      </c>
      <c r="BK336" s="224">
        <f t="shared" si="24"/>
        <v>0</v>
      </c>
      <c r="BL336" s="16" t="s">
        <v>512</v>
      </c>
      <c r="BM336" s="222" t="s">
        <v>525</v>
      </c>
    </row>
    <row r="337" spans="1:65" s="2" customFormat="1" ht="24" customHeight="1">
      <c r="A337" s="33"/>
      <c r="B337" s="34"/>
      <c r="C337" s="211" t="s">
        <v>526</v>
      </c>
      <c r="D337" s="211" t="s">
        <v>135</v>
      </c>
      <c r="E337" s="212" t="s">
        <v>527</v>
      </c>
      <c r="F337" s="213" t="s">
        <v>528</v>
      </c>
      <c r="G337" s="214" t="s">
        <v>181</v>
      </c>
      <c r="H337" s="215">
        <v>10</v>
      </c>
      <c r="I337" s="216"/>
      <c r="J337" s="215">
        <f t="shared" si="15"/>
        <v>0</v>
      </c>
      <c r="K337" s="217"/>
      <c r="L337" s="38"/>
      <c r="M337" s="218" t="s">
        <v>1</v>
      </c>
      <c r="N337" s="219" t="s">
        <v>41</v>
      </c>
      <c r="O337" s="70"/>
      <c r="P337" s="220">
        <f t="shared" si="16"/>
        <v>0</v>
      </c>
      <c r="Q337" s="220">
        <v>0</v>
      </c>
      <c r="R337" s="220">
        <f t="shared" si="17"/>
        <v>0</v>
      </c>
      <c r="S337" s="220">
        <v>0</v>
      </c>
      <c r="T337" s="221">
        <f t="shared" si="18"/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222" t="s">
        <v>454</v>
      </c>
      <c r="AT337" s="222" t="s">
        <v>135</v>
      </c>
      <c r="AU337" s="222" t="s">
        <v>110</v>
      </c>
      <c r="AY337" s="16" t="s">
        <v>132</v>
      </c>
      <c r="BE337" s="223">
        <f t="shared" si="19"/>
        <v>0</v>
      </c>
      <c r="BF337" s="223">
        <f t="shared" si="20"/>
        <v>0</v>
      </c>
      <c r="BG337" s="223">
        <f t="shared" si="21"/>
        <v>0</v>
      </c>
      <c r="BH337" s="223">
        <f t="shared" si="22"/>
        <v>0</v>
      </c>
      <c r="BI337" s="223">
        <f t="shared" si="23"/>
        <v>0</v>
      </c>
      <c r="BJ337" s="16" t="s">
        <v>110</v>
      </c>
      <c r="BK337" s="224">
        <f t="shared" si="24"/>
        <v>0</v>
      </c>
      <c r="BL337" s="16" t="s">
        <v>454</v>
      </c>
      <c r="BM337" s="222" t="s">
        <v>529</v>
      </c>
    </row>
    <row r="338" spans="1:65" s="2" customFormat="1" ht="24" customHeight="1">
      <c r="A338" s="33"/>
      <c r="B338" s="34"/>
      <c r="C338" s="211" t="s">
        <v>530</v>
      </c>
      <c r="D338" s="211" t="s">
        <v>135</v>
      </c>
      <c r="E338" s="212" t="s">
        <v>531</v>
      </c>
      <c r="F338" s="213" t="s">
        <v>532</v>
      </c>
      <c r="G338" s="214" t="s">
        <v>246</v>
      </c>
      <c r="H338" s="216"/>
      <c r="I338" s="216"/>
      <c r="J338" s="215">
        <f t="shared" si="15"/>
        <v>0</v>
      </c>
      <c r="K338" s="217"/>
      <c r="L338" s="38"/>
      <c r="M338" s="258" t="s">
        <v>1</v>
      </c>
      <c r="N338" s="259" t="s">
        <v>41</v>
      </c>
      <c r="O338" s="260"/>
      <c r="P338" s="261">
        <f t="shared" si="16"/>
        <v>0</v>
      </c>
      <c r="Q338" s="261">
        <v>0</v>
      </c>
      <c r="R338" s="261">
        <f t="shared" si="17"/>
        <v>0</v>
      </c>
      <c r="S338" s="261">
        <v>0</v>
      </c>
      <c r="T338" s="262">
        <f t="shared" si="18"/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222" t="s">
        <v>454</v>
      </c>
      <c r="AT338" s="222" t="s">
        <v>135</v>
      </c>
      <c r="AU338" s="222" t="s">
        <v>110</v>
      </c>
      <c r="AY338" s="16" t="s">
        <v>132</v>
      </c>
      <c r="BE338" s="223">
        <f t="shared" si="19"/>
        <v>0</v>
      </c>
      <c r="BF338" s="223">
        <f t="shared" si="20"/>
        <v>0</v>
      </c>
      <c r="BG338" s="223">
        <f t="shared" si="21"/>
        <v>0</v>
      </c>
      <c r="BH338" s="223">
        <f t="shared" si="22"/>
        <v>0</v>
      </c>
      <c r="BI338" s="223">
        <f t="shared" si="23"/>
        <v>0</v>
      </c>
      <c r="BJ338" s="16" t="s">
        <v>110</v>
      </c>
      <c r="BK338" s="224">
        <f t="shared" si="24"/>
        <v>0</v>
      </c>
      <c r="BL338" s="16" t="s">
        <v>454</v>
      </c>
      <c r="BM338" s="222" t="s">
        <v>533</v>
      </c>
    </row>
    <row r="339" spans="1:65" s="2" customFormat="1" ht="6.95" customHeight="1">
      <c r="A339" s="33"/>
      <c r="B339" s="53"/>
      <c r="C339" s="54"/>
      <c r="D339" s="54"/>
      <c r="E339" s="54"/>
      <c r="F339" s="54"/>
      <c r="G339" s="54"/>
      <c r="H339" s="54"/>
      <c r="I339" s="148"/>
      <c r="J339" s="54"/>
      <c r="K339" s="54"/>
      <c r="L339" s="38"/>
      <c r="M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</row>
  </sheetData>
  <sheetProtection algorithmName="SHA-512" hashValue="Sh/34USLqepUv/VyotcMPPwv9aVXnQrJN1c0TVJwvCrPfEmv+E/z6ev8E/JMA/m6tH/rD9Z24irGNfk9rcu7Bw==" saltValue="n1FbKA8WCC3WvIwvl/2ZyOGzzId1DL+gufZYk3UuWH7qxYmQGA44Wjd7ML6LmHg1zM5VQBFkclYRKkTpMsrmeg==" spinCount="100000" sheet="1" objects="1" scenarios="1" formatColumns="0" formatRows="0" autoFilter="0"/>
  <autoFilter ref="C138:K338"/>
  <mergeCells count="11">
    <mergeCell ref="L2:V2"/>
    <mergeCell ref="D116:F116"/>
    <mergeCell ref="D117:F117"/>
    <mergeCell ref="D118:F118"/>
    <mergeCell ref="D119:F119"/>
    <mergeCell ref="E131:H131"/>
    <mergeCell ref="E7:H7"/>
    <mergeCell ref="E16:H16"/>
    <mergeCell ref="E25:H25"/>
    <mergeCell ref="E85:H85"/>
    <mergeCell ref="D115:F11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ZS3druzinaWC - Opravy  WC...</vt:lpstr>
      <vt:lpstr>'Rekapitulácia stavby'!Názvy_tlače</vt:lpstr>
      <vt:lpstr>'ZS3druzinaWC - Opravy  WC...'!Názvy_tlače</vt:lpstr>
      <vt:lpstr>'Rekapitulácia stavby'!Oblasť_tlače</vt:lpstr>
      <vt:lpstr>'ZS3druzinaWC - Opravy  WC...'!Oblasť_tlače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ridzik</dc:creator>
  <cp:lastModifiedBy>ZSNADPE</cp:lastModifiedBy>
  <dcterms:created xsi:type="dcterms:W3CDTF">2019-10-14T05:11:14Z</dcterms:created>
  <dcterms:modified xsi:type="dcterms:W3CDTF">2019-10-17T14:34:54Z</dcterms:modified>
</cp:coreProperties>
</file>